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zrebic\Desktop\TEST\Za UV\"/>
    </mc:Choice>
  </mc:AlternateContent>
  <xr:revisionPtr revIDLastSave="0" documentId="13_ncr:1_{3DC5DBDF-625C-408C-BCE9-65E747BD7C1D}" xr6:coauthVersionLast="36" xr6:coauthVersionMax="47" xr10:uidLastSave="{00000000-0000-0000-0000-000000000000}"/>
  <bookViews>
    <workbookView xWindow="0" yWindow="0" windowWidth="21570" windowHeight="7380" activeTab="2" xr2:uid="{00000000-000D-0000-FFFF-FFFF00000000}"/>
  </bookViews>
  <sheets>
    <sheet name="SAŽETAK " sheetId="1" r:id="rId1"/>
    <sheet name="RAČUN PRIHODA I RASHODA" sheetId="7" r:id="rId2"/>
    <sheet name="Rashodi prema izvorima fin." sheetId="12" r:id="rId3"/>
    <sheet name="Rashodi -funkcijska" sheetId="9" r:id="rId4"/>
  </sheets>
  <definedNames>
    <definedName name="_xlnm.Print_Area" localSheetId="1">'RAČUN PRIHODA I RASHODA'!$A$1:$G$95</definedName>
    <definedName name="_xlnm.Print_Area" localSheetId="0">'SAŽETAK '!$A$1:$H$14</definedName>
  </definedNames>
  <calcPr calcId="191029"/>
</workbook>
</file>

<file path=xl/calcChain.xml><?xml version="1.0" encoding="utf-8"?>
<calcChain xmlns="http://schemas.openxmlformats.org/spreadsheetml/2006/main">
  <c r="F11" i="1" l="1"/>
  <c r="F21" i="1" s="1"/>
  <c r="H21" i="1"/>
  <c r="G21" i="1"/>
  <c r="H19" i="1"/>
  <c r="F19" i="1"/>
  <c r="G19" i="1"/>
  <c r="E6" i="12" l="1"/>
  <c r="D6" i="12"/>
  <c r="C6" i="12"/>
  <c r="F6" i="12" s="1"/>
  <c r="G7" i="12"/>
  <c r="G8" i="12"/>
  <c r="G9" i="12"/>
  <c r="G10" i="12"/>
  <c r="G11" i="12"/>
  <c r="G13" i="12"/>
  <c r="G14" i="12"/>
  <c r="F7" i="12"/>
  <c r="F8" i="12"/>
  <c r="F9" i="12"/>
  <c r="F10" i="12"/>
  <c r="F11" i="12"/>
  <c r="F12" i="12"/>
  <c r="F13" i="12"/>
  <c r="D11" i="9"/>
  <c r="C11" i="9"/>
  <c r="B11" i="9"/>
  <c r="B8" i="9"/>
  <c r="F12" i="9"/>
  <c r="E10" i="9"/>
  <c r="E12" i="9"/>
  <c r="D9" i="9"/>
  <c r="C9" i="9"/>
  <c r="B9" i="9"/>
  <c r="G27" i="7"/>
  <c r="G26" i="7" s="1"/>
  <c r="F27" i="7"/>
  <c r="F26" i="7" s="1"/>
  <c r="F30" i="7" s="1"/>
  <c r="E27" i="7"/>
  <c r="E26" i="7" s="1"/>
  <c r="E30" i="7" s="1"/>
  <c r="E9" i="9" l="1"/>
  <c r="C8" i="9"/>
  <c r="D8" i="9"/>
  <c r="G6" i="12"/>
  <c r="F11" i="9"/>
  <c r="E11" i="9"/>
  <c r="H28" i="7" l="1"/>
  <c r="H29" i="7"/>
  <c r="H82" i="7" l="1"/>
  <c r="G81" i="7"/>
  <c r="H81" i="7" s="1"/>
  <c r="F81" i="7"/>
  <c r="F80" i="7" s="1"/>
  <c r="E81" i="7"/>
  <c r="E80" i="7" s="1"/>
  <c r="E76" i="7"/>
  <c r="E77" i="7"/>
  <c r="E93" i="7"/>
  <c r="E87" i="7" s="1"/>
  <c r="E83" i="7" s="1"/>
  <c r="G93" i="7"/>
  <c r="G88" i="7"/>
  <c r="E88" i="7"/>
  <c r="G77" i="7"/>
  <c r="H78" i="7"/>
  <c r="H86" i="7"/>
  <c r="H89" i="7"/>
  <c r="H92" i="7"/>
  <c r="I77" i="7"/>
  <c r="I78" i="7"/>
  <c r="I79" i="7"/>
  <c r="I86" i="7"/>
  <c r="I89" i="7"/>
  <c r="I90" i="7"/>
  <c r="I91" i="7"/>
  <c r="I92" i="7"/>
  <c r="I93" i="7"/>
  <c r="I94" i="7"/>
  <c r="G76" i="7"/>
  <c r="G69" i="7"/>
  <c r="E69" i="7"/>
  <c r="G43" i="7"/>
  <c r="F93" i="7"/>
  <c r="F88" i="7"/>
  <c r="F87" i="7" s="1"/>
  <c r="G85" i="7"/>
  <c r="G84" i="7" s="1"/>
  <c r="H84" i="7" s="1"/>
  <c r="E85" i="7"/>
  <c r="E84" i="7" s="1"/>
  <c r="F85" i="7"/>
  <c r="F84" i="7" s="1"/>
  <c r="F83" i="7" s="1"/>
  <c r="F77" i="7"/>
  <c r="F76" i="7" s="1"/>
  <c r="F69" i="7"/>
  <c r="G67" i="7"/>
  <c r="E67" i="7"/>
  <c r="F67" i="7"/>
  <c r="I41" i="7"/>
  <c r="I42" i="7"/>
  <c r="I44" i="7"/>
  <c r="I51" i="7"/>
  <c r="I53" i="7"/>
  <c r="I54" i="7"/>
  <c r="I55" i="7"/>
  <c r="I56" i="7"/>
  <c r="I58" i="7"/>
  <c r="I59" i="7"/>
  <c r="I60" i="7"/>
  <c r="I61" i="7"/>
  <c r="I62" i="7"/>
  <c r="I63" i="7"/>
  <c r="I64" i="7"/>
  <c r="I65" i="7"/>
  <c r="I66" i="7"/>
  <c r="I68" i="7"/>
  <c r="I70" i="7"/>
  <c r="I71" i="7"/>
  <c r="I72" i="7"/>
  <c r="I73" i="7"/>
  <c r="I74" i="7"/>
  <c r="I75" i="7"/>
  <c r="H41" i="7"/>
  <c r="H42" i="7"/>
  <c r="H44" i="7"/>
  <c r="H51" i="7"/>
  <c r="H53" i="7"/>
  <c r="H54" i="7"/>
  <c r="H55" i="7"/>
  <c r="H56" i="7"/>
  <c r="H58" i="7"/>
  <c r="H59" i="7"/>
  <c r="H60" i="7"/>
  <c r="H61" i="7"/>
  <c r="H62" i="7"/>
  <c r="H63" i="7"/>
  <c r="H64" i="7"/>
  <c r="H65" i="7"/>
  <c r="H66" i="7"/>
  <c r="H68" i="7"/>
  <c r="H70" i="7"/>
  <c r="H71" i="7"/>
  <c r="H72" i="7"/>
  <c r="H73" i="7"/>
  <c r="H74" i="7"/>
  <c r="H75" i="7"/>
  <c r="G57" i="7"/>
  <c r="E57" i="7"/>
  <c r="F57" i="7"/>
  <c r="G52" i="7"/>
  <c r="E52" i="7"/>
  <c r="F52" i="7"/>
  <c r="E48" i="7"/>
  <c r="F48" i="7"/>
  <c r="G40" i="7"/>
  <c r="I40" i="7" s="1"/>
  <c r="F45" i="7"/>
  <c r="E45" i="7"/>
  <c r="F43" i="7"/>
  <c r="E43" i="7"/>
  <c r="F40" i="7"/>
  <c r="E40" i="7"/>
  <c r="G23" i="7"/>
  <c r="G22" i="7" s="1"/>
  <c r="F23" i="7"/>
  <c r="F22" i="7" s="1"/>
  <c r="E23" i="7"/>
  <c r="E22" i="7" s="1"/>
  <c r="G19" i="7"/>
  <c r="F19" i="7"/>
  <c r="E19" i="7"/>
  <c r="I9" i="7"/>
  <c r="I10" i="7"/>
  <c r="I11" i="7"/>
  <c r="I12" i="7"/>
  <c r="I13" i="7"/>
  <c r="I14" i="7"/>
  <c r="I18" i="7"/>
  <c r="I24" i="7"/>
  <c r="I28" i="7"/>
  <c r="I29" i="7"/>
  <c r="H9" i="7"/>
  <c r="H18" i="7"/>
  <c r="H20" i="7"/>
  <c r="G17" i="7"/>
  <c r="F17" i="7"/>
  <c r="E17" i="7"/>
  <c r="E8" i="7"/>
  <c r="E7" i="7" s="1"/>
  <c r="G8" i="7"/>
  <c r="G7" i="7" s="1"/>
  <c r="F8" i="7"/>
  <c r="F7" i="7" s="1"/>
  <c r="H88" i="7" l="1"/>
  <c r="H85" i="7"/>
  <c r="G87" i="7"/>
  <c r="I87" i="7" s="1"/>
  <c r="I76" i="7"/>
  <c r="I88" i="7"/>
  <c r="G83" i="7"/>
  <c r="I83" i="7" s="1"/>
  <c r="I85" i="7"/>
  <c r="I84" i="7"/>
  <c r="G80" i="7"/>
  <c r="E39" i="7"/>
  <c r="H77" i="7"/>
  <c r="H87" i="7"/>
  <c r="H76" i="7"/>
  <c r="E47" i="7"/>
  <c r="I69" i="7"/>
  <c r="H69" i="7"/>
  <c r="H67" i="7"/>
  <c r="H40" i="7"/>
  <c r="H57" i="7"/>
  <c r="F47" i="7"/>
  <c r="H52" i="7"/>
  <c r="F39" i="7"/>
  <c r="I52" i="7"/>
  <c r="I57" i="7"/>
  <c r="I43" i="7"/>
  <c r="H43" i="7"/>
  <c r="I67" i="7"/>
  <c r="I17" i="7"/>
  <c r="H7" i="7"/>
  <c r="G25" i="7"/>
  <c r="E25" i="7"/>
  <c r="H17" i="7"/>
  <c r="G15" i="7"/>
  <c r="I7" i="7"/>
  <c r="H8" i="7"/>
  <c r="I8" i="7"/>
  <c r="F16" i="7"/>
  <c r="F21" i="7" s="1"/>
  <c r="H19" i="7"/>
  <c r="I23" i="7"/>
  <c r="G16" i="7"/>
  <c r="G21" i="7" s="1"/>
  <c r="E16" i="7"/>
  <c r="E21" i="7" s="1"/>
  <c r="E15" i="7"/>
  <c r="H83" i="7" l="1"/>
  <c r="E95" i="7"/>
  <c r="E38" i="7"/>
  <c r="F95" i="7"/>
  <c r="H80" i="7"/>
  <c r="F38" i="7"/>
  <c r="H15" i="7"/>
  <c r="I16" i="7"/>
  <c r="I22" i="7"/>
  <c r="F25" i="7"/>
  <c r="I25" i="7" s="1"/>
  <c r="H16" i="7"/>
  <c r="H46" i="7" l="1"/>
  <c r="I46" i="7"/>
  <c r="I50" i="7"/>
  <c r="H50" i="7"/>
  <c r="I49" i="7"/>
  <c r="H49" i="7"/>
  <c r="G48" i="7"/>
  <c r="G47" i="7" s="1"/>
  <c r="G38" i="7" s="1"/>
  <c r="G45" i="7"/>
  <c r="G39" i="7" s="1"/>
  <c r="G95" i="7" s="1"/>
  <c r="I95" i="7" s="1"/>
  <c r="F8" i="9" l="1"/>
  <c r="E8" i="9"/>
  <c r="H48" i="7"/>
  <c r="I48" i="7"/>
  <c r="H45" i="7"/>
  <c r="I45" i="7"/>
  <c r="H47" i="7" l="1"/>
  <c r="I47" i="7"/>
  <c r="H95" i="7"/>
  <c r="H39" i="7" l="1"/>
  <c r="I39" i="7"/>
  <c r="H38" i="7" l="1"/>
  <c r="I27" i="7"/>
  <c r="I38" i="7"/>
  <c r="I26" i="7" l="1"/>
  <c r="G30" i="7"/>
  <c r="G6" i="7" l="1"/>
  <c r="I30" i="7"/>
  <c r="I21" i="7" l="1"/>
  <c r="H21" i="7"/>
  <c r="F15" i="7" l="1"/>
  <c r="F31" i="7" s="1"/>
  <c r="G8" i="1"/>
  <c r="F6" i="7" l="1"/>
  <c r="I15" i="7"/>
  <c r="G5" i="1"/>
  <c r="G11" i="1" s="1"/>
  <c r="H8" i="1"/>
  <c r="I31" i="7" l="1"/>
  <c r="H27" i="7"/>
  <c r="H26" i="7" l="1"/>
  <c r="H5" i="1"/>
  <c r="H11" i="1" s="1"/>
  <c r="I6" i="7"/>
  <c r="F8" i="1" l="1"/>
  <c r="E31" i="7" l="1"/>
  <c r="H30" i="7"/>
  <c r="E6" i="7"/>
  <c r="H6" i="7" s="1"/>
  <c r="H31" i="7"/>
  <c r="F5" i="1"/>
</calcChain>
</file>

<file path=xl/sharedStrings.xml><?xml version="1.0" encoding="utf-8"?>
<sst xmlns="http://schemas.openxmlformats.org/spreadsheetml/2006/main" count="266" uniqueCount="196">
  <si>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</si>
  <si>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</si>
  <si>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</si>
  <si>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</si>
  <si>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</si>
  <si>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</si>
  <si>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</si>
  <si>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</si>
  <si>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</si>
  <si>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</si>
  <si>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</si>
  <si>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</si>
  <si>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</si>
  <si>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</si>
  <si>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</si>
  <si>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</si>
  <si>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</si>
  <si>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</si>
  <si>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</si>
  <si>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</si>
  <si>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</si>
  <si>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</si>
  <si>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A) SAŽETAK RAČUNA PRIHODA I RASHODA</t>
  </si>
  <si>
    <t>B) SAŽETAK RAČUNA FINANCIRANJA</t>
  </si>
  <si>
    <t>Razred</t>
  </si>
  <si>
    <t>Ostale pomoći</t>
  </si>
  <si>
    <t xml:space="preserve">Prihodi za posebne namjene </t>
  </si>
  <si>
    <t xml:space="preserve"> Vlastiti prihodi </t>
  </si>
  <si>
    <t>31</t>
  </si>
  <si>
    <t>11</t>
  </si>
  <si>
    <t>Izvor</t>
  </si>
  <si>
    <t>41</t>
  </si>
  <si>
    <t>Rashodi poslovanja</t>
  </si>
  <si>
    <t xml:space="preserve">Prihodi poslovanja </t>
  </si>
  <si>
    <t>BROJČANA OZNAKA I NAZIV</t>
  </si>
  <si>
    <t>Ukupni prihodi</t>
  </si>
  <si>
    <t>Prihodi iz nadležnog proračuna za financiranje redovne djelatnosti proračunskih korisnika</t>
  </si>
  <si>
    <t>Prihodi od prodaje proizvoda i robe te pruženih usluga</t>
  </si>
  <si>
    <t>Prihodi po posebnim propisima</t>
  </si>
  <si>
    <t>Rashodi za usluge</t>
  </si>
  <si>
    <t>Nematerijalna imovina</t>
  </si>
  <si>
    <t>Postrojenja i oprema</t>
  </si>
  <si>
    <t>Plaće</t>
  </si>
  <si>
    <t>Doprinosi na plaće</t>
  </si>
  <si>
    <t>Nematerijalna proizvedena imovina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</si>
  <si>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</si>
  <si>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</si>
  <si>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</si>
  <si>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</si>
  <si>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</si>
  <si>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Stručno usavršavanje zaposlenika</t>
  </si>
  <si>
    <t>Sitni inventar i auto gume</t>
  </si>
  <si>
    <t>Uredski materijal i ostali materijalni rashodi</t>
  </si>
  <si>
    <t>Zdravstvene i veterinarske usluge</t>
  </si>
  <si>
    <t>Intelektualne i osobne usluge</t>
  </si>
  <si>
    <t>Ostale usluge</t>
  </si>
  <si>
    <t>Zakupnine i najamnine</t>
  </si>
  <si>
    <t>POLUGODIŠNJI IZVJEŠTAJ O IZVRŠENJU FINANCIJSKOG PLANA ZA 2023.g.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</si>
  <si>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</si>
  <si>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</si>
  <si>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</si>
  <si>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</si>
  <si>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</si>
  <si>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</si>
  <si>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</si>
  <si>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</si>
  <si>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</si>
  <si>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</si>
  <si>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</si>
  <si>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</si>
  <si>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</si>
  <si>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</si>
  <si>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</si>
  <si>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</si>
  <si>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</si>
  <si>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</si>
  <si>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</si>
  <si>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</si>
  <si>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</si>
  <si>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</si>
  <si>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</si>
  <si>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</si>
  <si>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</si>
  <si>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</si>
  <si>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</si>
  <si>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</si>
  <si>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</si>
  <si>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>4222</t>
  </si>
  <si>
    <t>Komunikacijska oprema</t>
  </si>
  <si>
    <t>4221</t>
  </si>
  <si>
    <t>Uredska oprema i namještaj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</si>
  <si>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</si>
  <si>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</si>
  <si>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</si>
  <si>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</si>
  <si>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</si>
  <si>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</si>
  <si>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</si>
  <si>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</si>
  <si>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Ostali nespomenuti prihodi </t>
  </si>
  <si>
    <t>6615</t>
  </si>
  <si>
    <t>Prihodi od pruženih usluga</t>
  </si>
  <si>
    <t>661</t>
  </si>
  <si>
    <t>09 Obrazovanje</t>
  </si>
  <si>
    <t>PRIJENOS SREDSTAVA IZ PRETHODNE GODINE</t>
  </si>
  <si>
    <t>PRIJENOS SREDSTAVA U SLJEDEĆU GODINU</t>
  </si>
  <si>
    <t>VIŠAK / MANJAK + NETO FINANCIRANJE</t>
  </si>
  <si>
    <t>12</t>
  </si>
  <si>
    <t>43</t>
  </si>
  <si>
    <t>I. OPĆI DIO
A1. PRIHODI POSLOVANJA I PRIHODI OD PRODAJE NEFINANCIJSKE IMOVINE</t>
  </si>
  <si>
    <t>A2. RASHODI POSLOVANJA I RASHODI ZA NABAVU NEFINANCIJSKE IMOVINE</t>
  </si>
  <si>
    <t xml:space="preserve">UKUPNO RASHODI </t>
  </si>
  <si>
    <t>632</t>
  </si>
  <si>
    <t>Pomoći od međunarodnih organizacija te institucija i tijela EU</t>
  </si>
  <si>
    <t>632310561</t>
  </si>
  <si>
    <t>Tekuće pomoći od institucija I tijela EU-ESF</t>
  </si>
  <si>
    <t>Upravne i administrativne pristojbe</t>
  </si>
  <si>
    <t>Ostale naknade I pristojbe za posebne namjene</t>
  </si>
  <si>
    <t>632310581</t>
  </si>
  <si>
    <t>632311700</t>
  </si>
  <si>
    <t>632311800</t>
  </si>
  <si>
    <t>632410561</t>
  </si>
  <si>
    <t>632410581</t>
  </si>
  <si>
    <t>Tek.pom.od instit. tijela EU - Mehanizam za oporavak i otpornost</t>
  </si>
  <si>
    <t>Tekuće pomoći od institucija i tijela EU - ostalo</t>
  </si>
  <si>
    <t>Tekuće pomoći od institucija i tijela EU - refundacije putnih troškova</t>
  </si>
  <si>
    <t>Kapitalne pomoći od institucija i tijela EU - ESF</t>
  </si>
  <si>
    <t>Kapitalne pomoći od instit. tijela EU - Mehanizam za oporavak i otpornost</t>
  </si>
  <si>
    <t>3113</t>
  </si>
  <si>
    <t>Plaće za prekovremeni rad</t>
  </si>
  <si>
    <t>312</t>
  </si>
  <si>
    <t>Ostali rashodi za zaposlene</t>
  </si>
  <si>
    <t>3213</t>
  </si>
  <si>
    <t>322</t>
  </si>
  <si>
    <t>3225</t>
  </si>
  <si>
    <t>323</t>
  </si>
  <si>
    <t>3233</t>
  </si>
  <si>
    <t>3235</t>
  </si>
  <si>
    <t>3236</t>
  </si>
  <si>
    <t>3237</t>
  </si>
  <si>
    <t>324</t>
  </si>
  <si>
    <t>3241</t>
  </si>
  <si>
    <t>329</t>
  </si>
  <si>
    <t>3292</t>
  </si>
  <si>
    <t>3294</t>
  </si>
  <si>
    <t>3295</t>
  </si>
  <si>
    <t>Usluge promidžbe i informiranja</t>
  </si>
  <si>
    <t>Naknade troškova osobama izvan radnog odnosa</t>
  </si>
  <si>
    <t>Premije osiguranja</t>
  </si>
  <si>
    <t>Članarine i norme</t>
  </si>
  <si>
    <t>34</t>
  </si>
  <si>
    <t>343</t>
  </si>
  <si>
    <t>3434</t>
  </si>
  <si>
    <t>412</t>
  </si>
  <si>
    <t>4123</t>
  </si>
  <si>
    <t>42</t>
  </si>
  <si>
    <t>422</t>
  </si>
  <si>
    <t>4223</t>
  </si>
  <si>
    <t>4227</t>
  </si>
  <si>
    <t>426</t>
  </si>
  <si>
    <t>4262</t>
  </si>
  <si>
    <t>Ostali nespomenuti financijski rashodi</t>
  </si>
  <si>
    <t>Rashodi za nabavu neproizvedene dugotrajne imovine</t>
  </si>
  <si>
    <t>Licence</t>
  </si>
  <si>
    <t>Oprema za održavanje i zaštitu</t>
  </si>
  <si>
    <t>Uređaji, strojevi i oprema za ostale namjene</t>
  </si>
  <si>
    <t>Ulaganja u računalne programe</t>
  </si>
  <si>
    <t>36</t>
  </si>
  <si>
    <t>369</t>
  </si>
  <si>
    <t>3691</t>
  </si>
  <si>
    <t>Tekući prijenosi između proračunskih korisnika istog proračuna</t>
  </si>
  <si>
    <t>Pomoći dane u inozemstvo i unutar općeg proračuna</t>
  </si>
  <si>
    <t>Prijenosi između proračunskih korisnika istog proračuna</t>
  </si>
  <si>
    <t>Izvršenje I-VI 2022.
EUR</t>
  </si>
  <si>
    <t>Plan 2023.
(REBALANS)
EUR</t>
  </si>
  <si>
    <t>Izvršenje I-VI 2023.
EUR</t>
  </si>
  <si>
    <t xml:space="preserve"> Ukupno</t>
  </si>
  <si>
    <t>11+12</t>
  </si>
  <si>
    <t>Opći prihodi i primici+Sredstva učešća za pomoći</t>
  </si>
  <si>
    <t>Svi
izvori</t>
  </si>
  <si>
    <t>01 Opće javne usluge</t>
  </si>
  <si>
    <t>015 Istraživanje i razvoj: Opće javne usluge</t>
  </si>
  <si>
    <t>094 Visoka naobrazba</t>
  </si>
  <si>
    <t>51</t>
  </si>
  <si>
    <t>52</t>
  </si>
  <si>
    <t>561</t>
  </si>
  <si>
    <t>581</t>
  </si>
  <si>
    <t>Opći prihodi I primici</t>
  </si>
  <si>
    <t>Sredstva učešća za pomoći</t>
  </si>
  <si>
    <t>Ostali prihodi za posebne namjene</t>
  </si>
  <si>
    <t>Pomoći EU</t>
  </si>
  <si>
    <t>Ostale pomoći I darovnice</t>
  </si>
  <si>
    <t>Europski socijalni fond (ESF)</t>
  </si>
  <si>
    <t>Mehanizam za oporavak i otpornost</t>
  </si>
  <si>
    <t>I. OPĆI DIO
A3. RASHODI PREMA IZVORIMA FINANCIRANJA</t>
  </si>
  <si>
    <t>I. OPĆI DIO
A4. RASHODI PREMA FUNKCIJSKOJ KLASIFIKACIJI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</si>
</sst>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34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  <font>
      <b/>
      <sz val="11"/>
      <color rgb="FF00206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/>
    <xf numFmtId="0" fontId="16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23" fillId="8" borderId="12" applyNumberFormat="0" applyProtection="0">
      <alignment horizontal="left" vertical="center" indent="1" justifyLastLine="1"/>
    </xf>
    <xf numFmtId="0" fontId="23" fillId="9" borderId="12" applyNumberFormat="0" applyProtection="0">
      <alignment horizontal="left" vertical="center" indent="1" justifyLastLine="1"/>
    </xf>
  </cellStyleXfs>
  <cellXfs count="190">
    <xf numFmtId="0" fontId="0" fillId="0" borderId="0" xfId="0"/>
    <xf numFmtId="49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right" vertical="center"/>
    </xf>
    <xf numFmtId="0" fontId="11" fillId="7" borderId="4" xfId="0" applyFont="1" applyFill="1" applyBorder="1" applyAlignment="1">
      <alignment horizontal="center" vertical="center"/>
    </xf>
    <xf numFmtId="3" fontId="11" fillId="7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right" vertical="center" wrapText="1"/>
    </xf>
    <xf numFmtId="49" fontId="9" fillId="7" borderId="4" xfId="0" applyNumberFormat="1" applyFont="1" applyFill="1" applyBorder="1" applyAlignment="1">
      <alignment vertical="center"/>
    </xf>
    <xf numFmtId="3" fontId="9" fillId="7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Alignment="1">
      <alignment horizontal="right" vertical="center"/>
    </xf>
    <xf numFmtId="3" fontId="9" fillId="2" borderId="4" xfId="0" applyNumberFormat="1" applyFont="1" applyFill="1" applyBorder="1" applyAlignment="1">
      <alignment horizontal="center" vertical="center"/>
    </xf>
    <xf numFmtId="0" fontId="18" fillId="0" borderId="0" xfId="1" applyFont="1" applyAlignment="1">
      <alignment wrapText="1"/>
    </xf>
    <xf numFmtId="0" fontId="17" fillId="0" borderId="0" xfId="0" applyFont="1"/>
    <xf numFmtId="0" fontId="17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7" fillId="0" borderId="0" xfId="0" applyNumberFormat="1" applyFont="1"/>
    <xf numFmtId="3" fontId="17" fillId="2" borderId="1" xfId="0" applyNumberFormat="1" applyFont="1" applyFill="1" applyBorder="1" applyAlignment="1">
      <alignment vertical="center" wrapText="1"/>
    </xf>
    <xf numFmtId="164" fontId="17" fillId="0" borderId="0" xfId="0" applyNumberFormat="1" applyFont="1"/>
    <xf numFmtId="3" fontId="17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7" xfId="0" applyNumberFormat="1" applyFont="1" applyFill="1" applyBorder="1" applyAlignment="1">
      <alignment horizontal="right" vertical="center"/>
    </xf>
    <xf numFmtId="0" fontId="19" fillId="0" borderId="0" xfId="0" applyFont="1"/>
    <xf numFmtId="3" fontId="20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right" vertical="center"/>
    </xf>
    <xf numFmtId="49" fontId="9" fillId="7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3" fontId="9" fillId="2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righ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/>
    </xf>
    <xf numFmtId="49" fontId="22" fillId="2" borderId="4" xfId="0" applyNumberFormat="1" applyFont="1" applyFill="1" applyBorder="1" applyAlignment="1">
      <alignment horizontal="right" vertical="center"/>
    </xf>
    <xf numFmtId="0" fontId="22" fillId="0" borderId="4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20" fillId="6" borderId="4" xfId="0" applyNumberFormat="1" applyFont="1" applyFill="1" applyBorder="1" applyAlignment="1">
      <alignment horizontal="center" vertical="center" wrapText="1"/>
    </xf>
    <xf numFmtId="3" fontId="9" fillId="6" borderId="4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24" fillId="0" borderId="4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5" borderId="4" xfId="0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3" fontId="1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5" borderId="4" xfId="0" applyFont="1" applyFill="1" applyBorder="1" applyAlignment="1">
      <alignment horizontal="right" vertical="center"/>
    </xf>
    <xf numFmtId="49" fontId="11" fillId="7" borderId="4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3" fontId="9" fillId="2" borderId="10" xfId="0" applyNumberFormat="1" applyFont="1" applyFill="1" applyBorder="1" applyAlignment="1">
      <alignment horizontal="center" vertical="center" wrapText="1"/>
    </xf>
    <xf numFmtId="0" fontId="25" fillId="4" borderId="10" xfId="1" applyFont="1" applyFill="1" applyBorder="1" applyAlignment="1">
      <alignment horizontal="center" vertical="center" wrapText="1"/>
    </xf>
    <xf numFmtId="0" fontId="26" fillId="0" borderId="0" xfId="0" applyFont="1"/>
    <xf numFmtId="0" fontId="27" fillId="4" borderId="10" xfId="1" applyFont="1" applyFill="1" applyBorder="1" applyAlignment="1">
      <alignment horizontal="center" vertical="center" wrapText="1"/>
    </xf>
    <xf numFmtId="3" fontId="20" fillId="2" borderId="10" xfId="0" applyNumberFormat="1" applyFont="1" applyFill="1" applyBorder="1" applyAlignment="1">
      <alignment horizontal="center" vertical="center" wrapText="1"/>
    </xf>
    <xf numFmtId="0" fontId="28" fillId="0" borderId="0" xfId="0" applyFont="1"/>
    <xf numFmtId="49" fontId="9" fillId="0" borderId="10" xfId="6" applyNumberFormat="1" applyFont="1" applyBorder="1" applyAlignment="1">
      <alignment horizontal="left" vertical="center" wrapText="1"/>
    </xf>
    <xf numFmtId="0" fontId="10" fillId="0" borderId="0" xfId="0" applyFont="1"/>
    <xf numFmtId="3" fontId="9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3" fontId="11" fillId="3" borderId="7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3" fontId="9" fillId="2" borderId="10" xfId="0" applyNumberFormat="1" applyFont="1" applyFill="1" applyBorder="1" applyAlignment="1">
      <alignment horizontal="right" vertical="center"/>
    </xf>
    <xf numFmtId="0" fontId="30" fillId="0" borderId="0" xfId="0" applyFont="1"/>
    <xf numFmtId="49" fontId="31" fillId="0" borderId="4" xfId="0" applyNumberFormat="1" applyFont="1" applyBorder="1" applyAlignment="1">
      <alignment horizontal="right" vertical="center"/>
    </xf>
    <xf numFmtId="0" fontId="31" fillId="0" borderId="4" xfId="0" applyFont="1" applyBorder="1" applyAlignment="1">
      <alignment vertical="center"/>
    </xf>
    <xf numFmtId="3" fontId="31" fillId="0" borderId="4" xfId="0" applyNumberFormat="1" applyFont="1" applyBorder="1" applyAlignment="1">
      <alignment horizontal="right" vertical="center"/>
    </xf>
    <xf numFmtId="0" fontId="31" fillId="0" borderId="4" xfId="0" applyFont="1" applyBorder="1" applyAlignment="1">
      <alignment vertical="center" wrapText="1"/>
    </xf>
    <xf numFmtId="0" fontId="10" fillId="5" borderId="4" xfId="0" applyFont="1" applyFill="1" applyBorder="1" applyAlignment="1">
      <alignment vertical="center"/>
    </xf>
    <xf numFmtId="49" fontId="31" fillId="5" borderId="4" xfId="0" applyNumberFormat="1" applyFont="1" applyFill="1" applyBorder="1" applyAlignment="1">
      <alignment horizontal="right" vertical="center"/>
    </xf>
    <xf numFmtId="0" fontId="31" fillId="5" borderId="4" xfId="0" applyFont="1" applyFill="1" applyBorder="1" applyAlignment="1">
      <alignment vertical="center"/>
    </xf>
    <xf numFmtId="0" fontId="31" fillId="5" borderId="4" xfId="0" applyFont="1" applyFill="1" applyBorder="1" applyAlignment="1">
      <alignment vertical="center" wrapText="1"/>
    </xf>
    <xf numFmtId="3" fontId="31" fillId="5" borderId="4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29" fillId="4" borderId="10" xfId="1" applyFont="1" applyFill="1" applyBorder="1" applyAlignment="1">
      <alignment horizontal="left" vertical="center" wrapText="1"/>
    </xf>
    <xf numFmtId="3" fontId="32" fillId="2" borderId="10" xfId="0" applyNumberFormat="1" applyFont="1" applyFill="1" applyBorder="1" applyAlignment="1">
      <alignment vertical="center" wrapText="1"/>
    </xf>
    <xf numFmtId="3" fontId="31" fillId="4" borderId="10" xfId="1" applyNumberFormat="1" applyFont="1" applyFill="1" applyBorder="1" applyAlignment="1">
      <alignment vertical="center"/>
    </xf>
    <xf numFmtId="3" fontId="33" fillId="0" borderId="10" xfId="6" applyNumberFormat="1" applyFont="1" applyBorder="1" applyAlignment="1">
      <alignment vertical="center"/>
    </xf>
    <xf numFmtId="49" fontId="9" fillId="2" borderId="13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3" fontId="33" fillId="0" borderId="4" xfId="0" applyNumberFormat="1" applyFont="1" applyFill="1" applyBorder="1" applyAlignment="1">
      <alignment horizontal="right" vertical="center"/>
    </xf>
    <xf numFmtId="3" fontId="33" fillId="0" borderId="4" xfId="0" applyNumberFormat="1" applyFont="1" applyFill="1" applyBorder="1" applyAlignment="1">
      <alignment vertical="center"/>
    </xf>
    <xf numFmtId="0" fontId="32" fillId="0" borderId="4" xfId="0" applyFont="1" applyFill="1" applyBorder="1" applyAlignment="1">
      <alignment horizontal="center" vertical="center"/>
    </xf>
    <xf numFmtId="3" fontId="9" fillId="5" borderId="4" xfId="0" applyNumberFormat="1" applyFont="1" applyFill="1" applyBorder="1" applyAlignment="1">
      <alignment horizontal="center" vertical="center" wrapText="1"/>
    </xf>
    <xf numFmtId="3" fontId="9" fillId="5" borderId="4" xfId="0" applyNumberFormat="1" applyFont="1" applyFill="1" applyBorder="1" applyAlignment="1">
      <alignment horizontal="left" vertical="center"/>
    </xf>
    <xf numFmtId="3" fontId="9" fillId="5" borderId="4" xfId="0" applyNumberFormat="1" applyFont="1" applyFill="1" applyBorder="1" applyAlignment="1">
      <alignment horizontal="right" vertical="center" wrapText="1"/>
    </xf>
    <xf numFmtId="3" fontId="9" fillId="5" borderId="4" xfId="0" applyNumberFormat="1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3" fontId="11" fillId="2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vertical="center"/>
    </xf>
    <xf numFmtId="49" fontId="11" fillId="2" borderId="4" xfId="0" applyNumberFormat="1" applyFont="1" applyFill="1" applyBorder="1" applyAlignment="1">
      <alignment vertical="center"/>
    </xf>
    <xf numFmtId="3" fontId="11" fillId="2" borderId="4" xfId="0" applyNumberFormat="1" applyFont="1" applyFill="1" applyBorder="1" applyAlignment="1">
      <alignment horizontal="right" vertical="center" wrapText="1"/>
    </xf>
    <xf numFmtId="3" fontId="33" fillId="4" borderId="10" xfId="1" applyNumberFormat="1" applyFont="1" applyFill="1" applyBorder="1" applyAlignment="1">
      <alignment vertical="center" wrapText="1"/>
    </xf>
    <xf numFmtId="3" fontId="33" fillId="4" borderId="10" xfId="1" applyNumberFormat="1" applyFont="1" applyFill="1" applyBorder="1" applyAlignment="1">
      <alignment vertical="center"/>
    </xf>
    <xf numFmtId="49" fontId="9" fillId="5" borderId="10" xfId="6" applyNumberFormat="1" applyFont="1" applyFill="1" applyBorder="1" applyAlignment="1">
      <alignment horizontal="left" vertical="center" wrapText="1"/>
    </xf>
    <xf numFmtId="3" fontId="31" fillId="5" borderId="10" xfId="6" applyNumberFormat="1" applyFont="1" applyFill="1" applyBorder="1" applyAlignment="1">
      <alignment vertical="center"/>
    </xf>
    <xf numFmtId="0" fontId="29" fillId="5" borderId="10" xfId="1" applyFont="1" applyFill="1" applyBorder="1" applyAlignment="1">
      <alignment horizontal="left" vertical="center" wrapText="1"/>
    </xf>
    <xf numFmtId="3" fontId="32" fillId="7" borderId="10" xfId="0" applyNumberFormat="1" applyFont="1" applyFill="1" applyBorder="1" applyAlignment="1">
      <alignment vertical="center" wrapText="1"/>
    </xf>
    <xf numFmtId="0" fontId="29" fillId="10" borderId="10" xfId="1" applyFont="1" applyFill="1" applyBorder="1" applyAlignment="1">
      <alignment horizontal="center" vertical="center" wrapText="1"/>
    </xf>
    <xf numFmtId="3" fontId="32" fillId="11" borderId="10" xfId="0" applyNumberFormat="1" applyFont="1" applyFill="1" applyBorder="1" applyAlignment="1">
      <alignment vertical="center" wrapText="1"/>
    </xf>
    <xf numFmtId="3" fontId="31" fillId="10" borderId="10" xfId="1" applyNumberFormat="1" applyFont="1" applyFill="1" applyBorder="1" applyAlignment="1">
      <alignment vertical="center"/>
    </xf>
    <xf numFmtId="3" fontId="9" fillId="11" borderId="4" xfId="0" applyNumberFormat="1" applyFont="1" applyFill="1" applyBorder="1" applyAlignment="1">
      <alignment horizontal="center" vertical="center" wrapText="1"/>
    </xf>
    <xf numFmtId="3" fontId="9" fillId="11" borderId="4" xfId="0" applyNumberFormat="1" applyFont="1" applyFill="1" applyBorder="1" applyAlignment="1">
      <alignment horizontal="right" vertical="center" wrapText="1"/>
    </xf>
    <xf numFmtId="3" fontId="9" fillId="11" borderId="4" xfId="0" applyNumberFormat="1" applyFont="1" applyFill="1" applyBorder="1" applyAlignment="1">
      <alignment horizontal="left" vertical="center"/>
    </xf>
    <xf numFmtId="3" fontId="9" fillId="10" borderId="4" xfId="0" applyNumberFormat="1" applyFont="1" applyFill="1" applyBorder="1" applyAlignment="1">
      <alignment vertical="center"/>
    </xf>
    <xf numFmtId="49" fontId="9" fillId="11" borderId="11" xfId="0" applyNumberFormat="1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vertical="center"/>
    </xf>
    <xf numFmtId="49" fontId="9" fillId="11" borderId="11" xfId="0" applyNumberFormat="1" applyFont="1" applyFill="1" applyBorder="1" applyAlignment="1">
      <alignment vertical="center"/>
    </xf>
    <xf numFmtId="3" fontId="9" fillId="11" borderId="11" xfId="0" applyNumberFormat="1" applyFont="1" applyFill="1" applyBorder="1" applyAlignment="1">
      <alignment horizontal="right" vertical="center" wrapText="1"/>
    </xf>
    <xf numFmtId="3" fontId="10" fillId="10" borderId="4" xfId="0" applyNumberFormat="1" applyFont="1" applyFill="1" applyBorder="1" applyAlignment="1">
      <alignment horizontal="right" vertical="center"/>
    </xf>
    <xf numFmtId="0" fontId="31" fillId="10" borderId="4" xfId="0" applyFont="1" applyFill="1" applyBorder="1" applyAlignment="1">
      <alignment horizontal="center" vertical="center"/>
    </xf>
    <xf numFmtId="49" fontId="31" fillId="10" borderId="4" xfId="0" applyNumberFormat="1" applyFont="1" applyFill="1" applyBorder="1" applyAlignment="1">
      <alignment horizontal="right" vertical="center"/>
    </xf>
    <xf numFmtId="0" fontId="31" fillId="10" borderId="4" xfId="0" applyFont="1" applyFill="1" applyBorder="1" applyAlignment="1">
      <alignment vertical="center"/>
    </xf>
    <xf numFmtId="0" fontId="31" fillId="10" borderId="4" xfId="0" applyFont="1" applyFill="1" applyBorder="1" applyAlignment="1">
      <alignment vertical="center" wrapText="1"/>
    </xf>
    <xf numFmtId="3" fontId="31" fillId="10" borderId="4" xfId="0" applyNumberFormat="1" applyFont="1" applyFill="1" applyBorder="1" applyAlignment="1">
      <alignment horizontal="right"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left" vertical="center" wrapText="1"/>
    </xf>
    <xf numFmtId="0" fontId="10" fillId="0" borderId="5" xfId="0" quotePrefix="1" applyFont="1" applyBorder="1" applyAlignment="1">
      <alignment horizontal="left" vertical="center" wrapText="1"/>
    </xf>
    <xf numFmtId="0" fontId="11" fillId="5" borderId="2" xfId="0" quotePrefix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8" fillId="0" borderId="0" xfId="1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Fill="1" applyAlignment="1">
      <alignment horizontal="center" vertical="center" wrapText="1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 wrapText="1"/>
    </xf>
    <xf numFmtId="0" fontId="17" fillId="0" borderId="0" xfId="0" applyFont="1" applyFill="1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10">
    <cellStyle name="Normal" xfId="0" builtinId="0" customBuiltin="1"/>
    <cellStyle name="Normalno 2" xfId="1" xr:uid="{00000000-0005-0000-0000-000002000000}"/>
    <cellStyle name="Normalno 2 2" xfId="4" xr:uid="{00000000-0005-0000-0000-000003000000}"/>
    <cellStyle name="Normalno 3" xfId="3" xr:uid="{00000000-0005-0000-0000-000004000000}"/>
    <cellStyle name="Normalno 3 2" xfId="2" xr:uid="{00000000-0005-0000-0000-000005000000}"/>
    <cellStyle name="Normalno 3 3" xfId="5" xr:uid="{00000000-0005-0000-0000-000006000000}"/>
    <cellStyle name="Normalno 4" xfId="6" xr:uid="{08474E18-36B8-48CE-9A2D-ED6126FE33B1}"/>
    <cellStyle name="Obično_List10" xfId="7" xr:uid="{6A30A5F5-2D62-406F-B410-367BB21C3CCD}"/>
    <cellStyle name="SAPBEXHLevel2" xfId="9" xr:uid="{7DAF1BF5-F248-4D2B-8BE7-3756AA1121A4}"/>
    <cellStyle name="SAPBEXHLevel3" xfId="8" xr:uid="{A927611E-9034-42D0-A651-75C382C854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workbookViewId="0">
      <selection activeCell="K9" sqref="K9"/>
    </sheetView>
  </sheetViews>
  <sheetFormatPr defaultColWidth="8.85546875" defaultRowHeight="15.75" x14ac:dyDescent="0.25"/>
  <cols>
    <col min="1" max="4" width="8.85546875" style="19" customWidth="1"/>
    <col min="5" max="5" width="22.85546875" style="19" customWidth="1"/>
    <col min="6" max="8" width="15.28515625" style="19" customWidth="1"/>
    <col min="9" max="9" width="8.85546875" style="19" customWidth="1"/>
    <col min="10" max="10" width="16.85546875" style="19" customWidth="1"/>
    <col min="11" max="11" width="11.7109375" style="19" bestFit="1" customWidth="1"/>
    <col min="12" max="14" width="12.7109375" style="19" bestFit="1" customWidth="1"/>
    <col min="15" max="15" width="8.85546875" style="19" customWidth="1"/>
    <col min="16" max="16384" width="8.85546875" style="19"/>
  </cols>
  <sheetData>
    <row r="1" spans="1:14" ht="40.5" customHeight="1" x14ac:dyDescent="0.25">
      <c r="A1" s="186" t="s">
        <v>57</v>
      </c>
      <c r="B1" s="186"/>
      <c r="C1" s="186"/>
      <c r="D1" s="186"/>
      <c r="E1" s="186"/>
      <c r="F1" s="186"/>
      <c r="G1" s="186"/>
      <c r="H1" s="186"/>
      <c r="I1" s="187"/>
    </row>
    <row r="2" spans="1:14" ht="24" customHeight="1" x14ac:dyDescent="0.25">
      <c r="A2" s="188" t="s">
        <v>22</v>
      </c>
      <c r="B2" s="188"/>
      <c r="C2" s="188"/>
      <c r="D2" s="188"/>
      <c r="E2" s="188"/>
      <c r="F2" s="188"/>
      <c r="G2" s="188"/>
      <c r="H2" s="188"/>
      <c r="I2" s="187"/>
    </row>
    <row r="3" spans="1:14" ht="24" customHeight="1" x14ac:dyDescent="0.25">
      <c r="A3" s="189"/>
      <c r="B3" s="189"/>
      <c r="C3" s="189"/>
      <c r="D3" s="189"/>
      <c r="E3" s="189"/>
      <c r="F3" s="189"/>
      <c r="G3" s="189"/>
      <c r="H3" s="189"/>
      <c r="I3" s="187"/>
    </row>
    <row r="4" spans="1:14" ht="47.25" x14ac:dyDescent="0.25">
      <c r="A4" s="159" t="s">
        <v>0</v>
      </c>
      <c r="B4" s="159"/>
      <c r="C4" s="159"/>
      <c r="D4" s="159"/>
      <c r="E4" s="159"/>
      <c r="F4" s="21" t="s">
        <v>173</v>
      </c>
      <c r="G4" s="21" t="s">
        <v>174</v>
      </c>
      <c r="H4" s="97" t="s">
        <v>175</v>
      </c>
    </row>
    <row r="5" spans="1:14" ht="28.15" customHeight="1" x14ac:dyDescent="0.25">
      <c r="A5" s="160" t="s">
        <v>1</v>
      </c>
      <c r="B5" s="160"/>
      <c r="C5" s="160"/>
      <c r="D5" s="160"/>
      <c r="E5" s="160"/>
      <c r="F5" s="22">
        <f t="shared" ref="F5:H5" si="0">SUM(F6:F7)</f>
        <v>1228290</v>
      </c>
      <c r="G5" s="22">
        <f t="shared" si="0"/>
        <v>4771874</v>
      </c>
      <c r="H5" s="22">
        <f t="shared" si="0"/>
        <v>1348865</v>
      </c>
      <c r="J5" s="23"/>
    </row>
    <row r="6" spans="1:14" ht="28.15" customHeight="1" x14ac:dyDescent="0.25">
      <c r="A6" s="157" t="s">
        <v>2</v>
      </c>
      <c r="B6" s="157"/>
      <c r="C6" s="157"/>
      <c r="D6" s="157"/>
      <c r="E6" s="157"/>
      <c r="F6" s="24">
        <v>1228290</v>
      </c>
      <c r="G6" s="24">
        <v>4771874</v>
      </c>
      <c r="H6" s="24">
        <v>1348865</v>
      </c>
      <c r="J6" s="25"/>
      <c r="K6" s="25"/>
      <c r="L6" s="25"/>
      <c r="M6" s="25"/>
    </row>
    <row r="7" spans="1:14" ht="28.15" customHeight="1" x14ac:dyDescent="0.25">
      <c r="A7" s="154" t="s">
        <v>3</v>
      </c>
      <c r="B7" s="154"/>
      <c r="C7" s="154"/>
      <c r="D7" s="154"/>
      <c r="E7" s="154"/>
      <c r="F7" s="26">
        <v>0</v>
      </c>
      <c r="G7" s="26">
        <v>0</v>
      </c>
      <c r="H7" s="26">
        <v>0</v>
      </c>
    </row>
    <row r="8" spans="1:14" ht="28.15" customHeight="1" x14ac:dyDescent="0.25">
      <c r="A8" s="156" t="s">
        <v>4</v>
      </c>
      <c r="B8" s="156"/>
      <c r="C8" s="156"/>
      <c r="D8" s="156"/>
      <c r="E8" s="156"/>
      <c r="F8" s="27">
        <f>SUM(F9:F10)</f>
        <v>1240632</v>
      </c>
      <c r="G8" s="27">
        <f>SUM(G9:G10)</f>
        <v>4771061</v>
      </c>
      <c r="H8" s="27">
        <f>SUM(H9:H10)</f>
        <v>1315940</v>
      </c>
    </row>
    <row r="9" spans="1:14" ht="28.15" customHeight="1" x14ac:dyDescent="0.25">
      <c r="A9" s="157" t="s">
        <v>5</v>
      </c>
      <c r="B9" s="157"/>
      <c r="C9" s="157"/>
      <c r="D9" s="157"/>
      <c r="E9" s="157"/>
      <c r="F9" s="24">
        <v>1232592</v>
      </c>
      <c r="G9" s="24">
        <v>4250618</v>
      </c>
      <c r="H9" s="24">
        <v>1303940</v>
      </c>
      <c r="J9" s="25"/>
      <c r="K9" s="25"/>
      <c r="L9" s="23"/>
      <c r="M9" s="23"/>
      <c r="N9" s="23"/>
    </row>
    <row r="10" spans="1:14" ht="28.15" customHeight="1" x14ac:dyDescent="0.25">
      <c r="A10" s="154" t="s">
        <v>6</v>
      </c>
      <c r="B10" s="154"/>
      <c r="C10" s="154"/>
      <c r="D10" s="154"/>
      <c r="E10" s="154"/>
      <c r="F10" s="26">
        <v>8040</v>
      </c>
      <c r="G10" s="26">
        <v>520443</v>
      </c>
      <c r="H10" s="26">
        <v>12000</v>
      </c>
      <c r="L10" s="23"/>
      <c r="M10" s="23"/>
      <c r="N10" s="23"/>
    </row>
    <row r="11" spans="1:14" ht="28.15" customHeight="1" x14ac:dyDescent="0.25">
      <c r="A11" s="158" t="s">
        <v>7</v>
      </c>
      <c r="B11" s="158"/>
      <c r="C11" s="158"/>
      <c r="D11" s="158"/>
      <c r="E11" s="158"/>
      <c r="F11" s="28">
        <f>SUM(F5-F8)</f>
        <v>-12342</v>
      </c>
      <c r="G11" s="28">
        <f>SUM(G5-G8)</f>
        <v>813</v>
      </c>
      <c r="H11" s="28">
        <f>SUM(H5-H8)</f>
        <v>32925</v>
      </c>
      <c r="L11" s="23"/>
      <c r="M11" s="23"/>
      <c r="N11" s="23"/>
    </row>
    <row r="12" spans="1:14" x14ac:dyDescent="0.25">
      <c r="A12" s="20"/>
      <c r="B12" s="20"/>
      <c r="C12" s="20"/>
      <c r="D12" s="20"/>
      <c r="E12" s="20"/>
      <c r="F12" s="20"/>
      <c r="G12" s="20"/>
      <c r="H12" s="20"/>
      <c r="I12" s="18"/>
      <c r="J12" s="18"/>
      <c r="K12" s="18"/>
      <c r="L12" s="18"/>
      <c r="M12" s="18"/>
      <c r="N12" s="23"/>
    </row>
    <row r="13" spans="1:14" ht="21.75" customHeight="1" x14ac:dyDescent="0.25">
      <c r="A13" s="155" t="s">
        <v>23</v>
      </c>
      <c r="B13" s="155"/>
      <c r="C13" s="155"/>
      <c r="D13" s="155"/>
      <c r="E13" s="155"/>
      <c r="F13" s="155"/>
      <c r="G13" s="155"/>
      <c r="H13" s="155"/>
      <c r="I13" s="18"/>
      <c r="J13" s="18"/>
      <c r="K13" s="18"/>
      <c r="L13" s="18"/>
      <c r="M13" s="18"/>
      <c r="N13" s="23"/>
    </row>
    <row r="14" spans="1:14" ht="47.25" x14ac:dyDescent="0.25">
      <c r="A14" s="152" t="s">
        <v>8</v>
      </c>
      <c r="B14" s="153"/>
      <c r="C14" s="153"/>
      <c r="D14" s="153"/>
      <c r="E14" s="153"/>
      <c r="F14" s="97" t="s">
        <v>173</v>
      </c>
      <c r="G14" s="97" t="s">
        <v>174</v>
      </c>
      <c r="H14" s="97" t="s">
        <v>175</v>
      </c>
    </row>
    <row r="15" spans="1:14" ht="15.75" customHeight="1" x14ac:dyDescent="0.25">
      <c r="A15" s="161" t="s">
        <v>9</v>
      </c>
      <c r="B15" s="162"/>
      <c r="C15" s="162"/>
      <c r="D15" s="162"/>
      <c r="E15" s="163"/>
      <c r="F15" s="82"/>
      <c r="G15" s="82"/>
      <c r="H15" s="82"/>
    </row>
    <row r="16" spans="1:14" ht="15.75" customHeight="1" x14ac:dyDescent="0.25">
      <c r="A16" s="161" t="s">
        <v>10</v>
      </c>
      <c r="B16" s="164"/>
      <c r="C16" s="164"/>
      <c r="D16" s="164"/>
      <c r="E16" s="164"/>
      <c r="F16" s="82"/>
      <c r="G16" s="82"/>
      <c r="H16" s="82"/>
    </row>
    <row r="17" spans="1:14" ht="15.75" customHeight="1" x14ac:dyDescent="0.25">
      <c r="A17" s="166" t="s">
        <v>104</v>
      </c>
      <c r="B17" s="167"/>
      <c r="C17" s="167"/>
      <c r="D17" s="167"/>
      <c r="E17" s="168"/>
      <c r="F17" s="83">
        <v>132235</v>
      </c>
      <c r="G17" s="83">
        <v>106598</v>
      </c>
      <c r="H17" s="83">
        <v>106598</v>
      </c>
    </row>
    <row r="18" spans="1:14" ht="15.75" customHeight="1" x14ac:dyDescent="0.25">
      <c r="A18" s="166" t="s">
        <v>105</v>
      </c>
      <c r="B18" s="167"/>
      <c r="C18" s="167"/>
      <c r="D18" s="167"/>
      <c r="E18" s="168"/>
      <c r="F18" s="150"/>
      <c r="G18" s="150">
        <v>-107411</v>
      </c>
      <c r="H18" s="150"/>
    </row>
    <row r="19" spans="1:14" ht="15.75" customHeight="1" x14ac:dyDescent="0.25">
      <c r="A19" s="169" t="s">
        <v>11</v>
      </c>
      <c r="B19" s="170"/>
      <c r="C19" s="170"/>
      <c r="D19" s="170"/>
      <c r="E19" s="170"/>
      <c r="F19" s="84">
        <f>F15-F16+F17+F18</f>
        <v>132235</v>
      </c>
      <c r="G19" s="84">
        <f>G15-G16+G17+G18</f>
        <v>-813</v>
      </c>
      <c r="H19" s="84">
        <f>H15-H16+H17+H18</f>
        <v>106598</v>
      </c>
    </row>
    <row r="20" spans="1:14" x14ac:dyDescent="0.25">
      <c r="A20" s="81"/>
      <c r="B20" s="81"/>
      <c r="C20" s="81"/>
      <c r="D20" s="81"/>
      <c r="E20" s="81"/>
      <c r="F20" s="85"/>
      <c r="G20" s="85"/>
      <c r="H20" s="85"/>
    </row>
    <row r="21" spans="1:14" ht="15.75" customHeight="1" x14ac:dyDescent="0.25">
      <c r="A21" s="165" t="s">
        <v>106</v>
      </c>
      <c r="B21" s="164"/>
      <c r="C21" s="164"/>
      <c r="D21" s="164"/>
      <c r="E21" s="164"/>
      <c r="F21" s="86">
        <f>F11+F19</f>
        <v>119893</v>
      </c>
      <c r="G21" s="86">
        <f>G11+G19</f>
        <v>0</v>
      </c>
      <c r="H21" s="86">
        <f>H11+H19</f>
        <v>139523</v>
      </c>
      <c r="N21" s="151"/>
    </row>
  </sheetData>
  <mergeCells count="18">
    <mergeCell ref="A15:E15"/>
    <mergeCell ref="A16:E16"/>
    <mergeCell ref="A21:E21"/>
    <mergeCell ref="A18:E18"/>
    <mergeCell ref="A19:E19"/>
    <mergeCell ref="A17:E17"/>
    <mergeCell ref="A1:H1"/>
    <mergeCell ref="A2:H2"/>
    <mergeCell ref="A4:E4"/>
    <mergeCell ref="A5:E5"/>
    <mergeCell ref="A6:E6"/>
    <mergeCell ref="A14:E14"/>
    <mergeCell ref="A7:E7"/>
    <mergeCell ref="A13:H13"/>
    <mergeCell ref="A8:E8"/>
    <mergeCell ref="A9:E9"/>
    <mergeCell ref="A10:E10"/>
    <mergeCell ref="A11:E11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5"/>
  <sheetViews>
    <sheetView zoomScaleNormal="100" workbookViewId="0">
      <selection activeCell="L7" sqref="L7"/>
    </sheetView>
  </sheetViews>
  <sheetFormatPr defaultColWidth="9.140625" defaultRowHeight="15" x14ac:dyDescent="0.2"/>
  <cols>
    <col min="1" max="1" width="7" style="56" bestFit="1" customWidth="1"/>
    <col min="2" max="2" width="11.28515625" style="56" customWidth="1"/>
    <col min="3" max="3" width="7.7109375" style="56" customWidth="1"/>
    <col min="4" max="4" width="40.42578125" style="56" customWidth="1"/>
    <col min="5" max="5" width="12.5703125" style="70" customWidth="1"/>
    <col min="6" max="7" width="12.5703125" style="56" customWidth="1"/>
    <col min="8" max="9" width="8.85546875" style="56" bestFit="1" customWidth="1"/>
    <col min="10" max="14" width="15.140625" style="56" customWidth="1"/>
    <col min="15" max="15" width="16.7109375" style="56" hidden="1" customWidth="1"/>
    <col min="16" max="16" width="16.42578125" style="56" hidden="1" customWidth="1"/>
    <col min="17" max="17" width="12.5703125" style="56" hidden="1" customWidth="1"/>
    <col min="18" max="19" width="10.7109375" style="56" bestFit="1" customWidth="1"/>
    <col min="20" max="20" width="10.28515625" style="56" bestFit="1" customWidth="1"/>
    <col min="21" max="21" width="11.85546875" style="56" bestFit="1" customWidth="1"/>
    <col min="22" max="22" width="15.42578125" style="56" customWidth="1"/>
    <col min="23" max="23" width="9.140625" style="56" customWidth="1"/>
    <col min="24" max="16384" width="9.140625" style="56"/>
  </cols>
  <sheetData>
    <row r="1" spans="1:17" ht="31.5" customHeight="1" x14ac:dyDescent="0.2">
      <c r="A1" s="182" t="s">
        <v>57</v>
      </c>
      <c r="B1" s="182"/>
      <c r="C1" s="182"/>
      <c r="D1" s="182"/>
      <c r="E1" s="182"/>
      <c r="F1" s="182"/>
      <c r="G1" s="182"/>
      <c r="H1" s="182"/>
      <c r="I1" s="182"/>
      <c r="J1" s="185"/>
    </row>
    <row r="2" spans="1:17" ht="43.5" customHeight="1" x14ac:dyDescent="0.2">
      <c r="A2" s="183" t="s">
        <v>109</v>
      </c>
      <c r="B2" s="183"/>
      <c r="C2" s="183"/>
      <c r="D2" s="183"/>
      <c r="E2" s="183"/>
      <c r="F2" s="183"/>
      <c r="G2" s="183"/>
      <c r="H2" s="183"/>
      <c r="I2" s="183"/>
      <c r="J2" s="101"/>
    </row>
    <row r="3" spans="1:17" ht="24" customHeight="1" x14ac:dyDescent="0.2">
      <c r="A3" s="184"/>
      <c r="B3" s="184"/>
      <c r="C3" s="184"/>
      <c r="D3" s="184"/>
      <c r="E3" s="184"/>
      <c r="F3" s="184"/>
      <c r="G3" s="184"/>
      <c r="H3" s="184"/>
      <c r="I3" s="184"/>
      <c r="J3" s="101"/>
    </row>
    <row r="4" spans="1:17" s="57" customFormat="1" ht="45" x14ac:dyDescent="0.2">
      <c r="A4" s="52" t="s">
        <v>24</v>
      </c>
      <c r="B4" s="52" t="s">
        <v>93</v>
      </c>
      <c r="C4" s="52" t="s">
        <v>30</v>
      </c>
      <c r="D4" s="98" t="s">
        <v>12</v>
      </c>
      <c r="E4" s="52" t="s">
        <v>173</v>
      </c>
      <c r="F4" s="52" t="s">
        <v>174</v>
      </c>
      <c r="G4" s="52" t="s">
        <v>175</v>
      </c>
      <c r="H4" s="52" t="s">
        <v>68</v>
      </c>
      <c r="I4" s="52" t="s">
        <v>68</v>
      </c>
      <c r="J4" s="56"/>
      <c r="K4" s="56"/>
      <c r="L4" s="56"/>
      <c r="M4" s="56"/>
      <c r="N4" s="56"/>
      <c r="O4" s="56"/>
      <c r="P4" s="56"/>
      <c r="Q4" s="56"/>
    </row>
    <row r="5" spans="1:17" s="60" customFormat="1" ht="15.75" customHeight="1" x14ac:dyDescent="0.2">
      <c r="A5" s="171">
        <v>1</v>
      </c>
      <c r="B5" s="172"/>
      <c r="C5" s="172"/>
      <c r="D5" s="173"/>
      <c r="E5" s="53">
        <v>2</v>
      </c>
      <c r="F5" s="58">
        <v>3</v>
      </c>
      <c r="G5" s="58">
        <v>4</v>
      </c>
      <c r="H5" s="53" t="s">
        <v>92</v>
      </c>
      <c r="I5" s="30" t="s">
        <v>91</v>
      </c>
      <c r="J5" s="59"/>
      <c r="K5" s="59"/>
      <c r="L5" s="59"/>
      <c r="M5" s="59"/>
      <c r="N5" s="59"/>
      <c r="O5" s="59"/>
      <c r="P5" s="59"/>
      <c r="Q5" s="59"/>
    </row>
    <row r="6" spans="1:17" s="57" customFormat="1" x14ac:dyDescent="0.2">
      <c r="A6" s="136">
        <v>6</v>
      </c>
      <c r="B6" s="137"/>
      <c r="C6" s="136"/>
      <c r="D6" s="138" t="s">
        <v>33</v>
      </c>
      <c r="E6" s="137">
        <f>SUM(E15,E21,E25,E30)</f>
        <v>1228290.3700000001</v>
      </c>
      <c r="F6" s="137">
        <f>SUM(F15,F21,F25,F30)</f>
        <v>4771874</v>
      </c>
      <c r="G6" s="137">
        <f>SUM(G15,G21,G25,G30)</f>
        <v>1348864.31</v>
      </c>
      <c r="H6" s="139">
        <f>SUM(G6/E6*100)</f>
        <v>109.81640359192917</v>
      </c>
      <c r="I6" s="139">
        <f>SUM(G6/F6*100)</f>
        <v>28.266972472450032</v>
      </c>
      <c r="J6" s="56"/>
      <c r="K6" s="56"/>
      <c r="L6" s="56"/>
      <c r="M6" s="56"/>
      <c r="N6" s="56"/>
      <c r="O6" s="56"/>
      <c r="P6" s="56"/>
      <c r="Q6" s="56"/>
    </row>
    <row r="7" spans="1:17" s="60" customFormat="1" ht="30" x14ac:dyDescent="0.2">
      <c r="A7" s="61"/>
      <c r="B7" s="12">
        <v>63</v>
      </c>
      <c r="C7" s="8"/>
      <c r="D7" s="46" t="s">
        <v>21</v>
      </c>
      <c r="E7" s="13">
        <f>SUM(E8)</f>
        <v>14194.27</v>
      </c>
      <c r="F7" s="13">
        <f>SUM(F8)</f>
        <v>916604</v>
      </c>
      <c r="G7" s="13">
        <f>SUM(G8)</f>
        <v>17250.78</v>
      </c>
      <c r="H7" s="55">
        <f t="shared" ref="H7:H31" si="0">SUM(G7/E7*100)</f>
        <v>121.5334074947144</v>
      </c>
      <c r="I7" s="55">
        <f t="shared" ref="I7:I31" si="1">SUM(G7/F7*100)</f>
        <v>1.8820319352741204</v>
      </c>
      <c r="J7" s="59"/>
      <c r="K7" s="59"/>
      <c r="L7" s="59"/>
      <c r="M7" s="59"/>
      <c r="N7" s="59"/>
      <c r="O7" s="59"/>
      <c r="P7" s="59"/>
      <c r="Q7" s="59"/>
    </row>
    <row r="8" spans="1:17" s="60" customFormat="1" ht="30" x14ac:dyDescent="0.2">
      <c r="A8" s="61"/>
      <c r="B8" s="12" t="s">
        <v>112</v>
      </c>
      <c r="C8" s="8"/>
      <c r="D8" s="46" t="s">
        <v>113</v>
      </c>
      <c r="E8" s="13">
        <f>SUM(E9,E10,E11,E12:E14)</f>
        <v>14194.27</v>
      </c>
      <c r="F8" s="13">
        <f>SUM(F9,F10,F11,F12:F14)</f>
        <v>916604</v>
      </c>
      <c r="G8" s="13">
        <f>SUM(G9,G10,G11,G12:G14)</f>
        <v>17250.78</v>
      </c>
      <c r="H8" s="55">
        <f t="shared" si="0"/>
        <v>121.5334074947144</v>
      </c>
      <c r="I8" s="55">
        <f t="shared" si="1"/>
        <v>1.8820319352741204</v>
      </c>
      <c r="J8" s="59"/>
      <c r="K8" s="59"/>
      <c r="L8" s="59"/>
      <c r="M8" s="59"/>
      <c r="N8" s="59"/>
      <c r="O8" s="59"/>
      <c r="P8" s="59"/>
      <c r="Q8" s="59"/>
    </row>
    <row r="9" spans="1:17" s="60" customFormat="1" x14ac:dyDescent="0.2">
      <c r="A9" s="61"/>
      <c r="B9" s="12" t="s">
        <v>114</v>
      </c>
      <c r="C9" s="8"/>
      <c r="D9" s="46" t="s">
        <v>115</v>
      </c>
      <c r="E9" s="13">
        <v>14194.27</v>
      </c>
      <c r="F9" s="13">
        <v>411434</v>
      </c>
      <c r="G9" s="13">
        <v>0</v>
      </c>
      <c r="H9" s="55">
        <f t="shared" si="0"/>
        <v>0</v>
      </c>
      <c r="I9" s="55">
        <f t="shared" si="1"/>
        <v>0</v>
      </c>
      <c r="J9" s="59"/>
      <c r="K9" s="59"/>
      <c r="L9" s="59"/>
      <c r="M9" s="59"/>
      <c r="N9" s="59"/>
      <c r="O9" s="59"/>
      <c r="P9" s="59"/>
      <c r="Q9" s="59"/>
    </row>
    <row r="10" spans="1:17" s="60" customFormat="1" ht="30" x14ac:dyDescent="0.2">
      <c r="A10" s="61"/>
      <c r="B10" s="12" t="s">
        <v>118</v>
      </c>
      <c r="C10" s="8"/>
      <c r="D10" s="46" t="s">
        <v>123</v>
      </c>
      <c r="E10" s="13">
        <v>0</v>
      </c>
      <c r="F10" s="13">
        <v>103461</v>
      </c>
      <c r="G10" s="13">
        <v>8309.27</v>
      </c>
      <c r="H10" s="55">
        <v>0</v>
      </c>
      <c r="I10" s="55">
        <f t="shared" si="1"/>
        <v>8.0313064826359692</v>
      </c>
      <c r="J10" s="59"/>
      <c r="K10" s="59"/>
      <c r="L10" s="59"/>
      <c r="M10" s="59"/>
      <c r="N10" s="59"/>
      <c r="O10" s="59"/>
      <c r="P10" s="59"/>
      <c r="Q10" s="59"/>
    </row>
    <row r="11" spans="1:17" s="60" customFormat="1" ht="30" x14ac:dyDescent="0.2">
      <c r="A11" s="61"/>
      <c r="B11" s="12" t="s">
        <v>119</v>
      </c>
      <c r="C11" s="8"/>
      <c r="D11" s="46" t="s">
        <v>124</v>
      </c>
      <c r="E11" s="13">
        <v>0</v>
      </c>
      <c r="F11" s="13">
        <v>18000</v>
      </c>
      <c r="G11" s="13">
        <v>8941.51</v>
      </c>
      <c r="H11" s="55">
        <v>0</v>
      </c>
      <c r="I11" s="55">
        <f t="shared" si="1"/>
        <v>49.675055555555559</v>
      </c>
      <c r="J11" s="59"/>
      <c r="K11" s="59"/>
      <c r="L11" s="59"/>
      <c r="M11" s="59"/>
      <c r="N11" s="59"/>
      <c r="O11" s="59"/>
      <c r="P11" s="59"/>
      <c r="Q11" s="59"/>
    </row>
    <row r="12" spans="1:17" s="60" customFormat="1" ht="30" x14ac:dyDescent="0.2">
      <c r="A12" s="61"/>
      <c r="B12" s="12" t="s">
        <v>120</v>
      </c>
      <c r="C12" s="8"/>
      <c r="D12" s="46" t="s">
        <v>125</v>
      </c>
      <c r="E12" s="13">
        <v>0</v>
      </c>
      <c r="F12" s="13">
        <v>10327</v>
      </c>
      <c r="G12" s="13">
        <v>0</v>
      </c>
      <c r="H12" s="55">
        <v>0</v>
      </c>
      <c r="I12" s="55">
        <f t="shared" si="1"/>
        <v>0</v>
      </c>
      <c r="J12" s="59"/>
      <c r="K12" s="59"/>
      <c r="L12" s="59"/>
      <c r="M12" s="59"/>
      <c r="N12" s="59"/>
      <c r="O12" s="59"/>
      <c r="P12" s="59"/>
      <c r="Q12" s="59"/>
    </row>
    <row r="13" spans="1:17" s="60" customFormat="1" ht="30" x14ac:dyDescent="0.2">
      <c r="A13" s="61"/>
      <c r="B13" s="12" t="s">
        <v>121</v>
      </c>
      <c r="C13" s="8"/>
      <c r="D13" s="46" t="s">
        <v>126</v>
      </c>
      <c r="E13" s="13">
        <v>0</v>
      </c>
      <c r="F13" s="13">
        <v>363826</v>
      </c>
      <c r="G13" s="13">
        <v>0</v>
      </c>
      <c r="H13" s="55">
        <v>0</v>
      </c>
      <c r="I13" s="55">
        <f t="shared" si="1"/>
        <v>0</v>
      </c>
      <c r="J13" s="59"/>
      <c r="K13" s="59"/>
      <c r="L13" s="59"/>
      <c r="M13" s="59"/>
      <c r="N13" s="59"/>
      <c r="O13" s="59"/>
      <c r="P13" s="59"/>
      <c r="Q13" s="59"/>
    </row>
    <row r="14" spans="1:17" s="60" customFormat="1" ht="30" x14ac:dyDescent="0.2">
      <c r="A14" s="61"/>
      <c r="B14" s="12" t="s">
        <v>122</v>
      </c>
      <c r="C14" s="8"/>
      <c r="D14" s="46" t="s">
        <v>127</v>
      </c>
      <c r="E14" s="13">
        <v>0</v>
      </c>
      <c r="F14" s="13">
        <v>9556</v>
      </c>
      <c r="G14" s="13">
        <v>0</v>
      </c>
      <c r="H14" s="55">
        <v>0</v>
      </c>
      <c r="I14" s="55">
        <f t="shared" si="1"/>
        <v>0</v>
      </c>
      <c r="J14" s="59"/>
      <c r="K14" s="59"/>
      <c r="L14" s="59"/>
      <c r="M14" s="59"/>
      <c r="N14" s="59"/>
      <c r="O14" s="59"/>
      <c r="P14" s="59"/>
      <c r="Q14" s="59"/>
    </row>
    <row r="15" spans="1:17" s="57" customFormat="1" x14ac:dyDescent="0.2">
      <c r="A15" s="63"/>
      <c r="B15" s="71"/>
      <c r="C15" s="3">
        <v>52</v>
      </c>
      <c r="D15" s="72" t="s">
        <v>25</v>
      </c>
      <c r="E15" s="4">
        <f>SUM(E7)</f>
        <v>14194.27</v>
      </c>
      <c r="F15" s="4">
        <f>SUM(F7)</f>
        <v>916604</v>
      </c>
      <c r="G15" s="4">
        <f>SUM(G7)</f>
        <v>17250.78</v>
      </c>
      <c r="H15" s="55">
        <f t="shared" si="0"/>
        <v>121.5334074947144</v>
      </c>
      <c r="I15" s="55">
        <f t="shared" si="1"/>
        <v>1.8820319352741204</v>
      </c>
      <c r="J15" s="56"/>
      <c r="K15" s="56"/>
      <c r="L15" s="56"/>
      <c r="M15" s="56"/>
      <c r="N15" s="56"/>
      <c r="O15" s="56"/>
      <c r="P15" s="56"/>
      <c r="Q15" s="56"/>
    </row>
    <row r="16" spans="1:17" s="57" customFormat="1" ht="45" x14ac:dyDescent="0.2">
      <c r="A16" s="61"/>
      <c r="B16" s="43">
        <v>65</v>
      </c>
      <c r="C16" s="50"/>
      <c r="D16" s="51" t="s">
        <v>20</v>
      </c>
      <c r="E16" s="13">
        <f>SUM(E17,E19)</f>
        <v>38187.1</v>
      </c>
      <c r="F16" s="13">
        <f>SUM(F17,F19)</f>
        <v>106178</v>
      </c>
      <c r="G16" s="13">
        <f>SUM(G17,G19)</f>
        <v>32331.53</v>
      </c>
      <c r="H16" s="55">
        <f t="shared" si="0"/>
        <v>84.66610452220776</v>
      </c>
      <c r="I16" s="55">
        <f t="shared" si="1"/>
        <v>30.450309857032533</v>
      </c>
      <c r="J16" s="56"/>
      <c r="K16" s="56"/>
      <c r="L16" s="56"/>
      <c r="M16" s="56"/>
      <c r="N16" s="56"/>
      <c r="O16" s="56"/>
      <c r="P16" s="56"/>
      <c r="Q16" s="56"/>
    </row>
    <row r="17" spans="1:17" s="57" customFormat="1" x14ac:dyDescent="0.2">
      <c r="A17" s="61"/>
      <c r="B17" s="43">
        <v>651</v>
      </c>
      <c r="C17" s="50"/>
      <c r="D17" s="51" t="s">
        <v>116</v>
      </c>
      <c r="E17" s="13">
        <f>SUM(E18)</f>
        <v>37273</v>
      </c>
      <c r="F17" s="13">
        <f>SUM(F18)</f>
        <v>106178</v>
      </c>
      <c r="G17" s="13">
        <f>SUM(G18)</f>
        <v>32331.53</v>
      </c>
      <c r="H17" s="55">
        <f t="shared" si="0"/>
        <v>86.742494567112914</v>
      </c>
      <c r="I17" s="55">
        <f t="shared" si="1"/>
        <v>30.450309857032533</v>
      </c>
      <c r="J17" s="56"/>
      <c r="K17" s="56"/>
      <c r="L17" s="56"/>
      <c r="M17" s="56"/>
      <c r="N17" s="56"/>
      <c r="O17" s="56"/>
      <c r="P17" s="56"/>
      <c r="Q17" s="56"/>
    </row>
    <row r="18" spans="1:17" s="57" customFormat="1" ht="30" x14ac:dyDescent="0.2">
      <c r="A18" s="61"/>
      <c r="B18" s="43">
        <v>65148</v>
      </c>
      <c r="C18" s="50"/>
      <c r="D18" s="51" t="s">
        <v>117</v>
      </c>
      <c r="E18" s="13">
        <v>37273</v>
      </c>
      <c r="F18" s="13">
        <v>106178</v>
      </c>
      <c r="G18" s="13">
        <v>32331.53</v>
      </c>
      <c r="H18" s="55">
        <f t="shared" si="0"/>
        <v>86.742494567112914</v>
      </c>
      <c r="I18" s="55">
        <f t="shared" si="1"/>
        <v>30.450309857032533</v>
      </c>
      <c r="J18" s="56"/>
      <c r="K18" s="56"/>
      <c r="L18" s="56"/>
      <c r="M18" s="56"/>
      <c r="N18" s="56"/>
      <c r="O18" s="56"/>
      <c r="P18" s="56"/>
      <c r="Q18" s="56"/>
    </row>
    <row r="19" spans="1:17" s="60" customFormat="1" x14ac:dyDescent="0.2">
      <c r="A19" s="61"/>
      <c r="B19" s="43">
        <v>652</v>
      </c>
      <c r="C19" s="50"/>
      <c r="D19" s="51" t="s">
        <v>38</v>
      </c>
      <c r="E19" s="13">
        <f>SUM(E20)</f>
        <v>914.1</v>
      </c>
      <c r="F19" s="13">
        <f>SUM(F20)</f>
        <v>0</v>
      </c>
      <c r="G19" s="13">
        <f>SUM(G20)</f>
        <v>0</v>
      </c>
      <c r="H19" s="55">
        <f t="shared" si="0"/>
        <v>0</v>
      </c>
      <c r="I19" s="55">
        <v>0</v>
      </c>
      <c r="J19" s="59"/>
      <c r="K19" s="59"/>
      <c r="L19" s="59"/>
      <c r="M19" s="59"/>
      <c r="N19" s="59"/>
      <c r="O19" s="59"/>
      <c r="P19" s="59"/>
      <c r="Q19" s="59"/>
    </row>
    <row r="20" spans="1:17" s="60" customFormat="1" x14ac:dyDescent="0.2">
      <c r="A20" s="62"/>
      <c r="B20" s="44">
        <v>65269</v>
      </c>
      <c r="C20" s="5"/>
      <c r="D20" s="6" t="s">
        <v>99</v>
      </c>
      <c r="E20" s="2">
        <v>914.1</v>
      </c>
      <c r="F20" s="2">
        <v>0</v>
      </c>
      <c r="G20" s="2">
        <v>0</v>
      </c>
      <c r="H20" s="55">
        <f t="shared" si="0"/>
        <v>0</v>
      </c>
      <c r="I20" s="55">
        <v>0</v>
      </c>
      <c r="J20" s="59"/>
      <c r="K20" s="59"/>
      <c r="L20" s="59"/>
      <c r="M20" s="59"/>
      <c r="N20" s="59"/>
      <c r="O20" s="59"/>
      <c r="P20" s="59"/>
      <c r="Q20" s="59"/>
    </row>
    <row r="21" spans="1:17" s="57" customFormat="1" x14ac:dyDescent="0.2">
      <c r="A21" s="63"/>
      <c r="B21" s="71"/>
      <c r="C21" s="3">
        <v>41</v>
      </c>
      <c r="D21" s="72" t="s">
        <v>26</v>
      </c>
      <c r="E21" s="4">
        <f>SUM(E16)</f>
        <v>38187.1</v>
      </c>
      <c r="F21" s="4">
        <f>SUM(F16)</f>
        <v>106178</v>
      </c>
      <c r="G21" s="4">
        <f>SUM(G16)</f>
        <v>32331.53</v>
      </c>
      <c r="H21" s="55">
        <f t="shared" si="0"/>
        <v>84.66610452220776</v>
      </c>
      <c r="I21" s="55">
        <f t="shared" si="1"/>
        <v>30.450309857032533</v>
      </c>
      <c r="J21" s="56"/>
      <c r="K21" s="56"/>
      <c r="L21" s="56"/>
      <c r="M21" s="56"/>
      <c r="N21" s="56"/>
      <c r="O21" s="56"/>
      <c r="P21" s="56"/>
      <c r="Q21" s="56"/>
    </row>
    <row r="22" spans="1:17" s="57" customFormat="1" ht="30" x14ac:dyDescent="0.2">
      <c r="A22" s="61"/>
      <c r="B22" s="12">
        <v>66</v>
      </c>
      <c r="C22" s="8"/>
      <c r="D22" s="46" t="s">
        <v>16</v>
      </c>
      <c r="E22" s="9">
        <f t="shared" ref="E22:G23" si="2">SUM(E23)</f>
        <v>0</v>
      </c>
      <c r="F22" s="9">
        <f t="shared" si="2"/>
        <v>13272</v>
      </c>
      <c r="G22" s="9">
        <f t="shared" si="2"/>
        <v>0</v>
      </c>
      <c r="H22" s="55">
        <v>0</v>
      </c>
      <c r="I22" s="55">
        <f t="shared" si="1"/>
        <v>0</v>
      </c>
      <c r="J22" s="56"/>
      <c r="K22" s="56"/>
      <c r="L22" s="56"/>
      <c r="M22" s="56"/>
      <c r="N22" s="56"/>
      <c r="O22" s="56"/>
      <c r="P22" s="56"/>
      <c r="Q22" s="56"/>
    </row>
    <row r="23" spans="1:17" s="60" customFormat="1" ht="30" x14ac:dyDescent="0.2">
      <c r="A23" s="61"/>
      <c r="B23" s="12" t="s">
        <v>102</v>
      </c>
      <c r="C23" s="8"/>
      <c r="D23" s="46" t="s">
        <v>37</v>
      </c>
      <c r="E23" s="9">
        <f t="shared" si="2"/>
        <v>0</v>
      </c>
      <c r="F23" s="9">
        <f t="shared" si="2"/>
        <v>13272</v>
      </c>
      <c r="G23" s="9">
        <f t="shared" si="2"/>
        <v>0</v>
      </c>
      <c r="H23" s="55">
        <v>0</v>
      </c>
      <c r="I23" s="55">
        <f t="shared" si="1"/>
        <v>0</v>
      </c>
      <c r="J23" s="59"/>
      <c r="K23" s="59"/>
      <c r="L23" s="59"/>
      <c r="M23" s="59"/>
      <c r="N23" s="59"/>
      <c r="O23" s="59"/>
      <c r="P23" s="59"/>
      <c r="Q23" s="59"/>
    </row>
    <row r="24" spans="1:17" s="65" customFormat="1" x14ac:dyDescent="0.2">
      <c r="A24" s="62"/>
      <c r="B24" s="41" t="s">
        <v>100</v>
      </c>
      <c r="C24" s="1"/>
      <c r="D24" s="42" t="s">
        <v>101</v>
      </c>
      <c r="E24" s="15">
        <v>0</v>
      </c>
      <c r="F24" s="15">
        <v>13272</v>
      </c>
      <c r="G24" s="15"/>
      <c r="H24" s="55">
        <v>0</v>
      </c>
      <c r="I24" s="55">
        <f t="shared" si="1"/>
        <v>0</v>
      </c>
      <c r="J24" s="64"/>
      <c r="K24" s="64"/>
      <c r="L24" s="64"/>
      <c r="M24" s="64"/>
      <c r="N24" s="64"/>
      <c r="O24" s="64"/>
      <c r="P24" s="64"/>
      <c r="Q24" s="64"/>
    </row>
    <row r="25" spans="1:17" s="73" customFormat="1" x14ac:dyDescent="0.2">
      <c r="A25" s="63"/>
      <c r="B25" s="71"/>
      <c r="C25" s="3" t="s">
        <v>28</v>
      </c>
      <c r="D25" s="72" t="s">
        <v>27</v>
      </c>
      <c r="E25" s="4">
        <f>SUM(E22)</f>
        <v>0</v>
      </c>
      <c r="F25" s="4">
        <f>SUM(F22)</f>
        <v>13272</v>
      </c>
      <c r="G25" s="4">
        <f>SUM(G22)</f>
        <v>0</v>
      </c>
      <c r="H25" s="55">
        <v>0</v>
      </c>
      <c r="I25" s="55">
        <f t="shared" si="1"/>
        <v>0</v>
      </c>
      <c r="J25" s="56"/>
      <c r="K25" s="56"/>
      <c r="L25" s="56"/>
      <c r="M25" s="56"/>
      <c r="N25" s="56"/>
      <c r="O25" s="56"/>
      <c r="P25" s="56"/>
      <c r="Q25" s="56"/>
    </row>
    <row r="26" spans="1:17" s="60" customFormat="1" ht="42" customHeight="1" x14ac:dyDescent="0.2">
      <c r="A26" s="61"/>
      <c r="B26" s="12">
        <v>67</v>
      </c>
      <c r="C26" s="8"/>
      <c r="D26" s="46" t="s">
        <v>13</v>
      </c>
      <c r="E26" s="13">
        <f>SUM(E27)</f>
        <v>1175909</v>
      </c>
      <c r="F26" s="13">
        <f>SUM(F27)</f>
        <v>3735820</v>
      </c>
      <c r="G26" s="13">
        <f>SUM(G27)</f>
        <v>1299282</v>
      </c>
      <c r="H26" s="55">
        <f t="shared" si="0"/>
        <v>110.49171321930524</v>
      </c>
      <c r="I26" s="55">
        <f t="shared" si="1"/>
        <v>34.779031109635902</v>
      </c>
      <c r="J26" s="59"/>
      <c r="K26" s="59"/>
      <c r="L26" s="59"/>
      <c r="M26" s="59"/>
      <c r="N26" s="59"/>
      <c r="O26" s="59"/>
      <c r="P26" s="59"/>
      <c r="Q26" s="59"/>
    </row>
    <row r="27" spans="1:17" s="57" customFormat="1" ht="45" x14ac:dyDescent="0.2">
      <c r="A27" s="61"/>
      <c r="B27" s="12" t="s">
        <v>94</v>
      </c>
      <c r="C27" s="8"/>
      <c r="D27" s="46" t="s">
        <v>36</v>
      </c>
      <c r="E27" s="13">
        <f>SUM(E28:E29)</f>
        <v>1175909</v>
      </c>
      <c r="F27" s="13">
        <f>SUM(F28:F29)</f>
        <v>3735820</v>
      </c>
      <c r="G27" s="13">
        <f>SUM(G28:G29)</f>
        <v>1299282</v>
      </c>
      <c r="H27" s="55">
        <f t="shared" si="0"/>
        <v>110.49171321930524</v>
      </c>
      <c r="I27" s="55">
        <f t="shared" si="1"/>
        <v>34.779031109635902</v>
      </c>
      <c r="J27" s="56"/>
      <c r="K27" s="56"/>
      <c r="L27" s="56"/>
      <c r="M27" s="56"/>
      <c r="N27" s="56"/>
      <c r="O27" s="56"/>
      <c r="P27" s="56"/>
      <c r="Q27" s="56"/>
    </row>
    <row r="28" spans="1:17" s="60" customFormat="1" ht="30" x14ac:dyDescent="0.2">
      <c r="A28" s="62"/>
      <c r="B28" s="41" t="s">
        <v>95</v>
      </c>
      <c r="C28" s="1"/>
      <c r="D28" s="42" t="s">
        <v>96</v>
      </c>
      <c r="E28" s="2">
        <v>1167869</v>
      </c>
      <c r="F28" s="2">
        <v>3589556</v>
      </c>
      <c r="G28" s="2">
        <v>1287282</v>
      </c>
      <c r="H28" s="55">
        <f t="shared" si="0"/>
        <v>110.22486254879612</v>
      </c>
      <c r="I28" s="55">
        <f t="shared" si="1"/>
        <v>35.861872610428698</v>
      </c>
      <c r="J28" s="59"/>
      <c r="K28" s="59"/>
      <c r="L28" s="59"/>
      <c r="M28" s="59"/>
      <c r="N28" s="59"/>
      <c r="O28" s="59"/>
      <c r="P28" s="59"/>
      <c r="Q28" s="59"/>
    </row>
    <row r="29" spans="1:17" s="57" customFormat="1" ht="45" x14ac:dyDescent="0.2">
      <c r="A29" s="62"/>
      <c r="B29" s="41" t="s">
        <v>97</v>
      </c>
      <c r="C29" s="1"/>
      <c r="D29" s="42" t="s">
        <v>98</v>
      </c>
      <c r="E29" s="2">
        <v>8040</v>
      </c>
      <c r="F29" s="2">
        <v>146264</v>
      </c>
      <c r="G29" s="2">
        <v>12000</v>
      </c>
      <c r="H29" s="55">
        <f t="shared" si="0"/>
        <v>149.25373134328359</v>
      </c>
      <c r="I29" s="55">
        <f t="shared" si="1"/>
        <v>8.2043428321391456</v>
      </c>
      <c r="J29" s="56"/>
      <c r="K29" s="56"/>
      <c r="L29" s="56"/>
      <c r="M29" s="56"/>
      <c r="N29" s="56"/>
      <c r="O29" s="56"/>
      <c r="P29" s="56"/>
      <c r="Q29" s="56"/>
    </row>
    <row r="30" spans="1:17" s="57" customFormat="1" ht="30" x14ac:dyDescent="0.2">
      <c r="A30" s="63"/>
      <c r="B30" s="63"/>
      <c r="C30" s="3" t="s">
        <v>177</v>
      </c>
      <c r="D30" s="72" t="s">
        <v>178</v>
      </c>
      <c r="E30" s="4">
        <f>SUM(E26)</f>
        <v>1175909</v>
      </c>
      <c r="F30" s="4">
        <f>SUM(F26)</f>
        <v>3735820</v>
      </c>
      <c r="G30" s="4">
        <f>SUM(G26)</f>
        <v>1299282</v>
      </c>
      <c r="H30" s="55">
        <f t="shared" si="0"/>
        <v>110.49171321930524</v>
      </c>
      <c r="I30" s="55">
        <f t="shared" si="1"/>
        <v>34.779031109635902</v>
      </c>
      <c r="J30" s="56"/>
      <c r="K30" s="56"/>
      <c r="L30" s="56"/>
      <c r="M30" s="56"/>
      <c r="N30" s="56"/>
      <c r="O30" s="56"/>
      <c r="P30" s="56"/>
      <c r="Q30" s="56"/>
    </row>
    <row r="31" spans="1:17" s="57" customFormat="1" x14ac:dyDescent="0.2">
      <c r="A31" s="176" t="s">
        <v>35</v>
      </c>
      <c r="B31" s="176"/>
      <c r="C31" s="176"/>
      <c r="D31" s="176"/>
      <c r="E31" s="14">
        <f>SUM(E15,E21,E25,E30)</f>
        <v>1228290.3700000001</v>
      </c>
      <c r="F31" s="14">
        <f>SUM(F15,F21,F25,F30)</f>
        <v>4771874</v>
      </c>
      <c r="G31" s="14">
        <v>1348865</v>
      </c>
      <c r="H31" s="55">
        <f t="shared" si="0"/>
        <v>109.81645976757109</v>
      </c>
      <c r="I31" s="55">
        <f t="shared" si="1"/>
        <v>28.266986932178007</v>
      </c>
      <c r="J31" s="56"/>
      <c r="K31" s="56"/>
      <c r="L31" s="56"/>
      <c r="M31" s="56"/>
      <c r="N31" s="56"/>
      <c r="O31" s="56"/>
      <c r="P31" s="56"/>
      <c r="Q31" s="56"/>
    </row>
    <row r="32" spans="1:17" s="57" customFormat="1" x14ac:dyDescent="0.2">
      <c r="A32" s="7"/>
      <c r="B32" s="7"/>
      <c r="C32" s="7"/>
      <c r="D32" s="7"/>
      <c r="E32" s="16"/>
      <c r="F32" s="16"/>
      <c r="G32" s="16"/>
      <c r="H32" s="64"/>
      <c r="I32" s="64"/>
      <c r="J32" s="56"/>
      <c r="K32" s="56"/>
      <c r="L32" s="56"/>
      <c r="M32" s="56"/>
      <c r="N32" s="56"/>
      <c r="O32" s="56"/>
      <c r="P32" s="56"/>
      <c r="Q32" s="56"/>
    </row>
    <row r="33" spans="1:17" s="60" customFormat="1" ht="15.75" customHeight="1" x14ac:dyDescent="0.2">
      <c r="A33" s="122"/>
      <c r="B33" s="123"/>
      <c r="C33" s="123"/>
      <c r="D33" s="123"/>
      <c r="E33" s="123"/>
      <c r="F33" s="123"/>
      <c r="G33" s="123"/>
      <c r="H33" s="124"/>
      <c r="I33" s="124"/>
      <c r="J33" s="59"/>
      <c r="K33" s="59"/>
      <c r="L33" s="59"/>
      <c r="M33" s="59"/>
      <c r="N33" s="59"/>
      <c r="O33" s="59"/>
      <c r="P33" s="59"/>
      <c r="Q33" s="59"/>
    </row>
    <row r="34" spans="1:17" s="57" customFormat="1" ht="15.75" x14ac:dyDescent="0.2">
      <c r="A34" s="174" t="s">
        <v>110</v>
      </c>
      <c r="B34" s="174"/>
      <c r="C34" s="174"/>
      <c r="D34" s="174"/>
      <c r="E34" s="174"/>
      <c r="F34" s="174"/>
      <c r="G34" s="174"/>
      <c r="H34" s="174"/>
      <c r="I34" s="174"/>
      <c r="J34" s="56"/>
      <c r="K34" s="56"/>
      <c r="L34" s="56"/>
      <c r="M34" s="56"/>
      <c r="N34" s="56"/>
      <c r="O34" s="56"/>
      <c r="P34" s="56"/>
      <c r="Q34" s="56"/>
    </row>
    <row r="35" spans="1:17" s="57" customFormat="1" ht="24" customHeight="1" x14ac:dyDescent="0.2">
      <c r="A35" s="99"/>
      <c r="B35" s="99"/>
      <c r="C35" s="99"/>
      <c r="D35" s="99"/>
      <c r="E35" s="99"/>
      <c r="F35" s="99"/>
      <c r="G35" s="99"/>
      <c r="H35" s="99"/>
      <c r="I35" s="99"/>
      <c r="J35" s="56"/>
      <c r="K35" s="56"/>
      <c r="L35" s="56"/>
      <c r="M35" s="56"/>
      <c r="N35" s="56"/>
      <c r="O35" s="56"/>
      <c r="P35" s="56"/>
      <c r="Q35" s="56"/>
    </row>
    <row r="36" spans="1:17" s="57" customFormat="1" ht="45" x14ac:dyDescent="0.2">
      <c r="A36" s="52" t="s">
        <v>24</v>
      </c>
      <c r="B36" s="52" t="s">
        <v>93</v>
      </c>
      <c r="C36" s="52" t="s">
        <v>179</v>
      </c>
      <c r="D36" s="17" t="s">
        <v>12</v>
      </c>
      <c r="E36" s="54" t="s">
        <v>173</v>
      </c>
      <c r="F36" s="54" t="s">
        <v>174</v>
      </c>
      <c r="G36" s="54" t="s">
        <v>175</v>
      </c>
      <c r="H36" s="52" t="s">
        <v>68</v>
      </c>
      <c r="I36" s="52" t="s">
        <v>68</v>
      </c>
      <c r="J36" s="56"/>
      <c r="K36" s="56"/>
      <c r="L36" s="56"/>
      <c r="M36" s="56"/>
      <c r="N36" s="56"/>
      <c r="O36" s="56"/>
      <c r="P36" s="56"/>
      <c r="Q36" s="56"/>
    </row>
    <row r="37" spans="1:17" s="57" customFormat="1" x14ac:dyDescent="0.2">
      <c r="A37" s="175">
        <v>1</v>
      </c>
      <c r="B37" s="175"/>
      <c r="C37" s="175"/>
      <c r="D37" s="175"/>
      <c r="E37" s="53">
        <v>2</v>
      </c>
      <c r="F37" s="58">
        <v>3</v>
      </c>
      <c r="G37" s="58">
        <v>4</v>
      </c>
      <c r="H37" s="53" t="s">
        <v>92</v>
      </c>
      <c r="I37" s="30" t="s">
        <v>91</v>
      </c>
      <c r="J37" s="56"/>
      <c r="K37" s="56"/>
      <c r="L37" s="56"/>
      <c r="M37" s="56"/>
      <c r="N37" s="56"/>
      <c r="O37" s="56"/>
      <c r="P37" s="56"/>
      <c r="Q37" s="56"/>
    </row>
    <row r="38" spans="1:17" s="57" customFormat="1" x14ac:dyDescent="0.2">
      <c r="A38" s="140">
        <v>3</v>
      </c>
      <c r="B38" s="140"/>
      <c r="C38" s="141"/>
      <c r="D38" s="142" t="s">
        <v>32</v>
      </c>
      <c r="E38" s="143">
        <f>SUM(E39,E47,E76,E80)</f>
        <v>1232592.0900000001</v>
      </c>
      <c r="F38" s="143">
        <f>SUM(F39,F47,F76)</f>
        <v>4250618</v>
      </c>
      <c r="G38" s="143">
        <f>SUM(G39,G47,G76)</f>
        <v>1303939.6400000001</v>
      </c>
      <c r="H38" s="144">
        <f>SUM(G38/E38*100)</f>
        <v>105.78841537105758</v>
      </c>
      <c r="I38" s="144">
        <f t="shared" ref="I38:I95" si="3">SUM(G38/F38*100)</f>
        <v>30.676471985955928</v>
      </c>
      <c r="J38" s="56"/>
      <c r="K38" s="56"/>
      <c r="L38" s="56"/>
      <c r="M38" s="56"/>
      <c r="N38" s="56"/>
      <c r="O38" s="56"/>
      <c r="P38" s="56"/>
      <c r="Q38" s="56"/>
    </row>
    <row r="39" spans="1:17" s="60" customFormat="1" x14ac:dyDescent="0.2">
      <c r="A39" s="38"/>
      <c r="B39" s="32">
        <v>31</v>
      </c>
      <c r="C39" s="38"/>
      <c r="D39" s="10" t="s">
        <v>14</v>
      </c>
      <c r="E39" s="11">
        <f>SUM(E40,E43,E45)</f>
        <v>744106</v>
      </c>
      <c r="F39" s="11">
        <f>SUM(F40,F43,F45)</f>
        <v>2097496</v>
      </c>
      <c r="G39" s="11">
        <f>SUM(G40,G43,G45)</f>
        <v>817399.12000000011</v>
      </c>
      <c r="H39" s="35">
        <f t="shared" ref="H39:H95" si="4">SUM(G39/E39*100)</f>
        <v>109.84982247152961</v>
      </c>
      <c r="I39" s="35">
        <f t="shared" si="3"/>
        <v>38.970234984953493</v>
      </c>
      <c r="J39" s="59"/>
      <c r="K39" s="59"/>
      <c r="L39" s="59"/>
      <c r="M39" s="59"/>
      <c r="N39" s="59"/>
      <c r="O39" s="59"/>
      <c r="P39" s="59"/>
      <c r="Q39" s="59"/>
    </row>
    <row r="40" spans="1:17" s="67" customFormat="1" x14ac:dyDescent="0.2">
      <c r="A40" s="37"/>
      <c r="B40" s="33">
        <v>311</v>
      </c>
      <c r="C40" s="39"/>
      <c r="D40" s="37" t="s">
        <v>42</v>
      </c>
      <c r="E40" s="31">
        <f>SUM(E41,E42)</f>
        <v>614783</v>
      </c>
      <c r="F40" s="31">
        <f>SUM(F41,F42)</f>
        <v>1781831</v>
      </c>
      <c r="G40" s="31">
        <f>SUM(G41,G42)</f>
        <v>675463.18</v>
      </c>
      <c r="H40" s="35">
        <f t="shared" si="4"/>
        <v>109.87017858333755</v>
      </c>
      <c r="I40" s="35">
        <f t="shared" si="3"/>
        <v>37.908375148933885</v>
      </c>
      <c r="J40" s="66"/>
      <c r="K40" s="66"/>
      <c r="L40" s="66"/>
      <c r="M40" s="66"/>
      <c r="N40" s="66"/>
      <c r="O40" s="66"/>
      <c r="P40" s="66"/>
      <c r="Q40" s="66"/>
    </row>
    <row r="41" spans="1:17" s="67" customFormat="1" x14ac:dyDescent="0.2">
      <c r="A41" s="39"/>
      <c r="B41" s="34">
        <v>3111</v>
      </c>
      <c r="C41" s="39"/>
      <c r="D41" s="39" t="s">
        <v>58</v>
      </c>
      <c r="E41" s="35">
        <v>598141</v>
      </c>
      <c r="F41" s="35">
        <v>1748547</v>
      </c>
      <c r="G41" s="35">
        <v>658048</v>
      </c>
      <c r="H41" s="35">
        <f t="shared" si="4"/>
        <v>110.01553145495795</v>
      </c>
      <c r="I41" s="35">
        <f t="shared" si="3"/>
        <v>37.633989821263029</v>
      </c>
      <c r="J41" s="66"/>
      <c r="K41" s="66"/>
      <c r="L41" s="66"/>
      <c r="M41" s="66"/>
      <c r="N41" s="66"/>
      <c r="O41" s="66"/>
      <c r="P41" s="66"/>
      <c r="Q41" s="66"/>
    </row>
    <row r="42" spans="1:17" s="67" customFormat="1" x14ac:dyDescent="0.2">
      <c r="A42" s="39"/>
      <c r="B42" s="34" t="s">
        <v>128</v>
      </c>
      <c r="C42" s="39"/>
      <c r="D42" s="39" t="s">
        <v>129</v>
      </c>
      <c r="E42" s="35">
        <v>16642</v>
      </c>
      <c r="F42" s="35">
        <v>33284</v>
      </c>
      <c r="G42" s="35">
        <v>17415.18</v>
      </c>
      <c r="H42" s="35">
        <f t="shared" si="4"/>
        <v>104.64595601490205</v>
      </c>
      <c r="I42" s="35">
        <f t="shared" si="3"/>
        <v>52.322978007451027</v>
      </c>
      <c r="J42" s="66"/>
      <c r="K42" s="66"/>
      <c r="L42" s="66"/>
      <c r="M42" s="66"/>
      <c r="N42" s="66"/>
      <c r="O42" s="66"/>
      <c r="P42" s="66"/>
      <c r="Q42" s="66"/>
    </row>
    <row r="43" spans="1:17" s="67" customFormat="1" x14ac:dyDescent="0.2">
      <c r="A43" s="39"/>
      <c r="B43" s="88" t="s">
        <v>130</v>
      </c>
      <c r="C43" s="39"/>
      <c r="D43" s="89" t="s">
        <v>131</v>
      </c>
      <c r="E43" s="90">
        <f>SUM(E44)</f>
        <v>29115</v>
      </c>
      <c r="F43" s="90">
        <f>SUM(F44)</f>
        <v>64036</v>
      </c>
      <c r="G43" s="90">
        <f>SUM(G44)</f>
        <v>33188.53</v>
      </c>
      <c r="H43" s="35">
        <f t="shared" si="4"/>
        <v>113.99117293491328</v>
      </c>
      <c r="I43" s="35">
        <f t="shared" si="3"/>
        <v>51.827924917234057</v>
      </c>
      <c r="J43" s="66"/>
      <c r="K43" s="66"/>
      <c r="L43" s="66"/>
      <c r="M43" s="66"/>
      <c r="N43" s="66"/>
      <c r="O43" s="66"/>
      <c r="P43" s="66"/>
      <c r="Q43" s="66"/>
    </row>
    <row r="44" spans="1:17" s="67" customFormat="1" x14ac:dyDescent="0.2">
      <c r="A44" s="39"/>
      <c r="B44" s="34" t="s">
        <v>69</v>
      </c>
      <c r="C44" s="39"/>
      <c r="D44" s="39" t="s">
        <v>131</v>
      </c>
      <c r="E44" s="35">
        <v>29115</v>
      </c>
      <c r="F44" s="35">
        <v>64036</v>
      </c>
      <c r="G44" s="35">
        <v>33188.53</v>
      </c>
      <c r="H44" s="35">
        <f t="shared" si="4"/>
        <v>113.99117293491328</v>
      </c>
      <c r="I44" s="35">
        <f t="shared" si="3"/>
        <v>51.827924917234057</v>
      </c>
      <c r="J44" s="66"/>
      <c r="K44" s="66"/>
      <c r="L44" s="66"/>
      <c r="M44" s="66"/>
      <c r="N44" s="66"/>
      <c r="O44" s="66"/>
      <c r="P44" s="66"/>
      <c r="Q44" s="66"/>
    </row>
    <row r="45" spans="1:17" s="57" customFormat="1" x14ac:dyDescent="0.2">
      <c r="A45" s="37"/>
      <c r="B45" s="12">
        <v>313</v>
      </c>
      <c r="C45" s="37"/>
      <c r="D45" s="37" t="s">
        <v>43</v>
      </c>
      <c r="E45" s="36">
        <f>SUM(E46)</f>
        <v>100208</v>
      </c>
      <c r="F45" s="36">
        <f>SUM(F46)</f>
        <v>251629</v>
      </c>
      <c r="G45" s="36">
        <f>SUM(G46)</f>
        <v>108747.41</v>
      </c>
      <c r="H45" s="35">
        <f t="shared" si="4"/>
        <v>108.52168489541754</v>
      </c>
      <c r="I45" s="35">
        <f t="shared" si="3"/>
        <v>43.217359684297122</v>
      </c>
      <c r="J45" s="56"/>
      <c r="K45" s="56"/>
      <c r="L45" s="56"/>
      <c r="M45" s="56"/>
      <c r="N45" s="56"/>
      <c r="O45" s="56"/>
      <c r="P45" s="56"/>
      <c r="Q45" s="56"/>
    </row>
    <row r="46" spans="1:17" s="60" customFormat="1" x14ac:dyDescent="0.2">
      <c r="A46" s="39"/>
      <c r="B46" s="41">
        <v>3132</v>
      </c>
      <c r="C46" s="39"/>
      <c r="D46" s="39" t="s">
        <v>59</v>
      </c>
      <c r="E46" s="45">
        <v>100208</v>
      </c>
      <c r="F46" s="45">
        <v>251629</v>
      </c>
      <c r="G46" s="45">
        <v>108747.41</v>
      </c>
      <c r="H46" s="35">
        <f t="shared" si="4"/>
        <v>108.52168489541754</v>
      </c>
      <c r="I46" s="35">
        <f t="shared" si="3"/>
        <v>43.217359684297122</v>
      </c>
      <c r="J46" s="59"/>
      <c r="K46" s="59"/>
      <c r="L46" s="59"/>
      <c r="M46" s="59"/>
      <c r="N46" s="59"/>
      <c r="O46" s="59"/>
      <c r="P46" s="59"/>
      <c r="Q46" s="59"/>
    </row>
    <row r="47" spans="1:17" s="57" customFormat="1" x14ac:dyDescent="0.2">
      <c r="A47" s="38"/>
      <c r="B47" s="32">
        <v>32</v>
      </c>
      <c r="C47" s="38"/>
      <c r="D47" s="10" t="s">
        <v>15</v>
      </c>
      <c r="E47" s="11">
        <f>SUM(E48,E52,E57,E67,E69)</f>
        <v>484639</v>
      </c>
      <c r="F47" s="11">
        <f>SUM(F48,F52,F57,F67,F69)</f>
        <v>2148809</v>
      </c>
      <c r="G47" s="11">
        <f>SUM(G48,G52,G57,G67,G69)</f>
        <v>486540.52</v>
      </c>
      <c r="H47" s="35">
        <f t="shared" si="4"/>
        <v>100.39235802318839</v>
      </c>
      <c r="I47" s="35">
        <f t="shared" si="3"/>
        <v>22.642334428048283</v>
      </c>
      <c r="J47" s="56"/>
      <c r="K47" s="56"/>
      <c r="L47" s="56"/>
      <c r="M47" s="56"/>
      <c r="N47" s="56"/>
      <c r="O47" s="56"/>
      <c r="P47" s="56"/>
      <c r="Q47" s="56"/>
    </row>
    <row r="48" spans="1:17" s="69" customFormat="1" x14ac:dyDescent="0.2">
      <c r="A48" s="37"/>
      <c r="B48" s="33">
        <v>321</v>
      </c>
      <c r="C48" s="37"/>
      <c r="D48" s="37" t="s">
        <v>45</v>
      </c>
      <c r="E48" s="31">
        <f>SUM(E49:E51)</f>
        <v>41384</v>
      </c>
      <c r="F48" s="31">
        <f>SUM(F49:F51)</f>
        <v>283338</v>
      </c>
      <c r="G48" s="31">
        <f>SUM(G49:G51)</f>
        <v>66627.549999999988</v>
      </c>
      <c r="H48" s="35">
        <f t="shared" si="4"/>
        <v>160.99833268896188</v>
      </c>
      <c r="I48" s="35">
        <f t="shared" si="3"/>
        <v>23.515218572870562</v>
      </c>
      <c r="J48" s="68"/>
      <c r="K48" s="68"/>
      <c r="L48" s="68"/>
      <c r="M48" s="68"/>
      <c r="N48" s="68"/>
      <c r="O48" s="68"/>
      <c r="P48" s="68"/>
      <c r="Q48" s="68"/>
    </row>
    <row r="49" spans="1:17" s="57" customFormat="1" x14ac:dyDescent="0.2">
      <c r="A49" s="39"/>
      <c r="B49" s="34" t="s">
        <v>60</v>
      </c>
      <c r="C49" s="39"/>
      <c r="D49" s="39" t="s">
        <v>61</v>
      </c>
      <c r="E49" s="35">
        <v>18837</v>
      </c>
      <c r="F49" s="35">
        <v>197320</v>
      </c>
      <c r="G49" s="35">
        <v>41950.38</v>
      </c>
      <c r="H49" s="35">
        <f t="shared" si="4"/>
        <v>222.70202261506608</v>
      </c>
      <c r="I49" s="35">
        <f t="shared" si="3"/>
        <v>21.260075005067907</v>
      </c>
      <c r="J49" s="56"/>
      <c r="K49" s="56"/>
      <c r="L49" s="56"/>
      <c r="M49" s="56"/>
      <c r="N49" s="56"/>
      <c r="O49" s="56"/>
      <c r="P49" s="56"/>
      <c r="Q49" s="56"/>
    </row>
    <row r="50" spans="1:17" s="57" customFormat="1" ht="30" x14ac:dyDescent="0.2">
      <c r="A50" s="39"/>
      <c r="B50" s="34" t="s">
        <v>62</v>
      </c>
      <c r="C50" s="39"/>
      <c r="D50" s="40" t="s">
        <v>49</v>
      </c>
      <c r="E50" s="35">
        <v>14563</v>
      </c>
      <c r="F50" s="35">
        <v>34309</v>
      </c>
      <c r="G50" s="35">
        <v>16245.85</v>
      </c>
      <c r="H50" s="35">
        <f t="shared" si="4"/>
        <v>111.55565474146812</v>
      </c>
      <c r="I50" s="35">
        <f t="shared" si="3"/>
        <v>47.351569559007842</v>
      </c>
      <c r="J50" s="56"/>
      <c r="K50" s="56"/>
      <c r="L50" s="56"/>
      <c r="M50" s="56"/>
      <c r="N50" s="56"/>
      <c r="O50" s="56"/>
      <c r="P50" s="56"/>
      <c r="Q50" s="56"/>
    </row>
    <row r="51" spans="1:17" s="57" customFormat="1" x14ac:dyDescent="0.2">
      <c r="A51" s="39"/>
      <c r="B51" s="34" t="s">
        <v>132</v>
      </c>
      <c r="C51" s="39"/>
      <c r="D51" s="40" t="s">
        <v>50</v>
      </c>
      <c r="E51" s="35">
        <v>7984</v>
      </c>
      <c r="F51" s="35">
        <v>51709</v>
      </c>
      <c r="G51" s="35">
        <v>8431.32</v>
      </c>
      <c r="H51" s="35">
        <f t="shared" si="4"/>
        <v>105.60270541082164</v>
      </c>
      <c r="I51" s="35">
        <f t="shared" si="3"/>
        <v>16.305324024831265</v>
      </c>
      <c r="J51" s="56"/>
      <c r="K51" s="56"/>
      <c r="L51" s="56"/>
      <c r="M51" s="56"/>
      <c r="N51" s="56"/>
      <c r="O51" s="56"/>
      <c r="P51" s="56"/>
      <c r="Q51" s="56"/>
    </row>
    <row r="52" spans="1:17" s="57" customFormat="1" x14ac:dyDescent="0.2">
      <c r="A52" s="39"/>
      <c r="B52" s="88" t="s">
        <v>133</v>
      </c>
      <c r="C52" s="89"/>
      <c r="D52" s="91" t="s">
        <v>46</v>
      </c>
      <c r="E52" s="90">
        <f>SUM(E53,E54,E55,E56)</f>
        <v>19538</v>
      </c>
      <c r="F52" s="90">
        <f>SUM(F53,F54,F55,F56)</f>
        <v>83709</v>
      </c>
      <c r="G52" s="90">
        <f>SUM(G53,G54,G55,G56)</f>
        <v>26092.83</v>
      </c>
      <c r="H52" s="35">
        <f t="shared" si="4"/>
        <v>133.54913501893745</v>
      </c>
      <c r="I52" s="35">
        <f t="shared" si="3"/>
        <v>31.170877683403219</v>
      </c>
      <c r="J52" s="56"/>
      <c r="K52" s="56"/>
      <c r="L52" s="56"/>
      <c r="M52" s="56"/>
      <c r="N52" s="56"/>
      <c r="O52" s="56"/>
      <c r="P52" s="56"/>
      <c r="Q52" s="56"/>
    </row>
    <row r="53" spans="1:17" s="57" customFormat="1" ht="30" x14ac:dyDescent="0.2">
      <c r="A53" s="39"/>
      <c r="B53" s="34" t="s">
        <v>63</v>
      </c>
      <c r="C53" s="39"/>
      <c r="D53" s="40" t="s">
        <v>52</v>
      </c>
      <c r="E53" s="35">
        <v>17506</v>
      </c>
      <c r="F53" s="35">
        <v>49134</v>
      </c>
      <c r="G53" s="35">
        <v>18693.580000000002</v>
      </c>
      <c r="H53" s="35">
        <f t="shared" si="4"/>
        <v>106.78384553867247</v>
      </c>
      <c r="I53" s="35">
        <f t="shared" si="3"/>
        <v>38.04611877722148</v>
      </c>
      <c r="J53" s="56"/>
      <c r="K53" s="56"/>
      <c r="L53" s="56"/>
      <c r="M53" s="56"/>
      <c r="N53" s="56"/>
      <c r="O53" s="56"/>
      <c r="P53" s="56"/>
      <c r="Q53" s="56"/>
    </row>
    <row r="54" spans="1:17" s="57" customFormat="1" x14ac:dyDescent="0.2">
      <c r="A54" s="39"/>
      <c r="B54" s="34" t="s">
        <v>64</v>
      </c>
      <c r="C54" s="39"/>
      <c r="D54" s="40" t="s">
        <v>65</v>
      </c>
      <c r="E54" s="35">
        <v>1041</v>
      </c>
      <c r="F54" s="35">
        <v>30367</v>
      </c>
      <c r="G54" s="35">
        <v>7229.07</v>
      </c>
      <c r="H54" s="35">
        <f t="shared" si="4"/>
        <v>694.43515850144081</v>
      </c>
      <c r="I54" s="35">
        <f t="shared" si="3"/>
        <v>23.805677215398294</v>
      </c>
      <c r="J54" s="56"/>
      <c r="K54" s="56"/>
      <c r="L54" s="56"/>
      <c r="M54" s="56"/>
      <c r="N54" s="56"/>
      <c r="O54" s="56"/>
      <c r="P54" s="56"/>
      <c r="Q54" s="56"/>
    </row>
    <row r="55" spans="1:17" s="57" customFormat="1" ht="30" x14ac:dyDescent="0.2">
      <c r="A55" s="39"/>
      <c r="B55" s="34" t="s">
        <v>66</v>
      </c>
      <c r="C55" s="39"/>
      <c r="D55" s="40" t="s">
        <v>67</v>
      </c>
      <c r="E55" s="35">
        <v>698</v>
      </c>
      <c r="F55" s="35">
        <v>2522</v>
      </c>
      <c r="G55" s="35">
        <v>110.72</v>
      </c>
      <c r="H55" s="35">
        <f t="shared" si="4"/>
        <v>15.862464183381089</v>
      </c>
      <c r="I55" s="35">
        <f t="shared" si="3"/>
        <v>4.3901665344964318</v>
      </c>
      <c r="J55" s="56"/>
      <c r="K55" s="56"/>
      <c r="L55" s="56"/>
      <c r="M55" s="56"/>
      <c r="N55" s="56"/>
      <c r="O55" s="56"/>
      <c r="P55" s="56"/>
      <c r="Q55" s="56"/>
    </row>
    <row r="56" spans="1:17" s="57" customFormat="1" x14ac:dyDescent="0.2">
      <c r="A56" s="39"/>
      <c r="B56" s="34" t="s">
        <v>134</v>
      </c>
      <c r="C56" s="39"/>
      <c r="D56" s="40" t="s">
        <v>51</v>
      </c>
      <c r="E56" s="35">
        <v>293</v>
      </c>
      <c r="F56" s="35">
        <v>1686</v>
      </c>
      <c r="G56" s="35">
        <v>59.46</v>
      </c>
      <c r="H56" s="35">
        <f t="shared" si="4"/>
        <v>20.293515358361773</v>
      </c>
      <c r="I56" s="35">
        <f t="shared" si="3"/>
        <v>3.5266903914590744</v>
      </c>
      <c r="J56" s="56"/>
      <c r="K56" s="56"/>
      <c r="L56" s="56"/>
      <c r="M56" s="56"/>
      <c r="N56" s="56"/>
      <c r="O56" s="56"/>
      <c r="P56" s="56"/>
      <c r="Q56" s="56"/>
    </row>
    <row r="57" spans="1:17" s="57" customFormat="1" x14ac:dyDescent="0.2">
      <c r="A57" s="39"/>
      <c r="B57" s="88" t="s">
        <v>135</v>
      </c>
      <c r="C57" s="89"/>
      <c r="D57" s="91" t="s">
        <v>39</v>
      </c>
      <c r="E57" s="90">
        <f>SUM(E58,E59,E60,E61:E66)</f>
        <v>297410</v>
      </c>
      <c r="F57" s="90">
        <f>SUM(F58,F59,F60,F61:F66)</f>
        <v>1214495</v>
      </c>
      <c r="G57" s="90">
        <f>SUM(G58,G59,G60,G61:G66)</f>
        <v>256756</v>
      </c>
      <c r="H57" s="35">
        <f t="shared" si="4"/>
        <v>86.330654651827444</v>
      </c>
      <c r="I57" s="35">
        <f t="shared" si="3"/>
        <v>21.140968056681995</v>
      </c>
      <c r="J57" s="56"/>
      <c r="K57" s="56"/>
      <c r="L57" s="56"/>
      <c r="M57" s="56"/>
      <c r="N57" s="56"/>
      <c r="O57" s="56"/>
      <c r="P57" s="56"/>
      <c r="Q57" s="56"/>
    </row>
    <row r="58" spans="1:17" s="57" customFormat="1" x14ac:dyDescent="0.2">
      <c r="A58" s="39"/>
      <c r="B58" s="34" t="s">
        <v>70</v>
      </c>
      <c r="C58" s="39"/>
      <c r="D58" s="40" t="s">
        <v>71</v>
      </c>
      <c r="E58" s="35">
        <v>17476</v>
      </c>
      <c r="F58" s="35">
        <v>76859</v>
      </c>
      <c r="G58" s="35">
        <v>16630</v>
      </c>
      <c r="H58" s="35">
        <f t="shared" si="4"/>
        <v>95.159075303273056</v>
      </c>
      <c r="I58" s="35">
        <f t="shared" si="3"/>
        <v>21.637023640692696</v>
      </c>
      <c r="J58" s="56"/>
      <c r="K58" s="56"/>
      <c r="L58" s="56"/>
      <c r="M58" s="56"/>
      <c r="N58" s="56"/>
      <c r="O58" s="56"/>
      <c r="P58" s="56"/>
      <c r="Q58" s="56"/>
    </row>
    <row r="59" spans="1:17" s="57" customFormat="1" x14ac:dyDescent="0.2">
      <c r="A59" s="39"/>
      <c r="B59" s="34" t="s">
        <v>72</v>
      </c>
      <c r="C59" s="39"/>
      <c r="D59" s="40" t="s">
        <v>73</v>
      </c>
      <c r="E59" s="35">
        <v>2044</v>
      </c>
      <c r="F59" s="35">
        <v>7300</v>
      </c>
      <c r="G59" s="35">
        <v>2026</v>
      </c>
      <c r="H59" s="35">
        <f t="shared" si="4"/>
        <v>99.11937377690802</v>
      </c>
      <c r="I59" s="35">
        <f t="shared" si="3"/>
        <v>27.753424657534246</v>
      </c>
      <c r="J59" s="56"/>
      <c r="K59" s="56"/>
      <c r="L59" s="56"/>
      <c r="M59" s="56"/>
      <c r="N59" s="56"/>
      <c r="O59" s="56"/>
      <c r="P59" s="56"/>
      <c r="Q59" s="56"/>
    </row>
    <row r="60" spans="1:17" s="57" customFormat="1" x14ac:dyDescent="0.2">
      <c r="A60" s="39"/>
      <c r="B60" s="34" t="s">
        <v>136</v>
      </c>
      <c r="C60" s="39"/>
      <c r="D60" s="40" t="s">
        <v>146</v>
      </c>
      <c r="E60" s="35">
        <v>13824</v>
      </c>
      <c r="F60" s="35">
        <v>70091</v>
      </c>
      <c r="G60" s="35">
        <v>5425.6</v>
      </c>
      <c r="H60" s="35">
        <f t="shared" si="4"/>
        <v>39.24768518518519</v>
      </c>
      <c r="I60" s="35">
        <f t="shared" si="3"/>
        <v>7.7407941105134759</v>
      </c>
      <c r="J60" s="56"/>
      <c r="K60" s="56"/>
      <c r="L60" s="56"/>
      <c r="M60" s="56"/>
      <c r="N60" s="56"/>
      <c r="O60" s="56"/>
      <c r="P60" s="56"/>
      <c r="Q60" s="56"/>
    </row>
    <row r="61" spans="1:17" s="57" customFormat="1" x14ac:dyDescent="0.2">
      <c r="A61" s="39"/>
      <c r="B61" s="34" t="s">
        <v>74</v>
      </c>
      <c r="C61" s="39"/>
      <c r="D61" s="40" t="s">
        <v>75</v>
      </c>
      <c r="E61" s="35">
        <v>1237</v>
      </c>
      <c r="F61" s="35">
        <v>16457</v>
      </c>
      <c r="G61" s="35">
        <v>2433.37</v>
      </c>
      <c r="H61" s="35">
        <f t="shared" si="4"/>
        <v>196.71544058205336</v>
      </c>
      <c r="I61" s="35">
        <f t="shared" si="3"/>
        <v>14.786230783253327</v>
      </c>
      <c r="J61" s="56"/>
      <c r="K61" s="56"/>
      <c r="L61" s="56"/>
      <c r="M61" s="56"/>
      <c r="N61" s="56"/>
      <c r="O61" s="56"/>
      <c r="P61" s="56"/>
      <c r="Q61" s="56"/>
    </row>
    <row r="62" spans="1:17" s="57" customFormat="1" x14ac:dyDescent="0.2">
      <c r="A62" s="39"/>
      <c r="B62" s="34" t="s">
        <v>137</v>
      </c>
      <c r="C62" s="39"/>
      <c r="D62" s="40" t="s">
        <v>56</v>
      </c>
      <c r="E62" s="35">
        <v>55632</v>
      </c>
      <c r="F62" s="35">
        <v>174199</v>
      </c>
      <c r="G62" s="35">
        <v>53429.98</v>
      </c>
      <c r="H62" s="35">
        <f t="shared" si="4"/>
        <v>96.041810468794935</v>
      </c>
      <c r="I62" s="35">
        <f t="shared" si="3"/>
        <v>30.671806382355815</v>
      </c>
      <c r="J62" s="56"/>
      <c r="K62" s="56"/>
      <c r="L62" s="56"/>
      <c r="M62" s="56"/>
      <c r="N62" s="56"/>
      <c r="O62" s="56"/>
      <c r="P62" s="56"/>
      <c r="Q62" s="56"/>
    </row>
    <row r="63" spans="1:17" s="57" customFormat="1" x14ac:dyDescent="0.2">
      <c r="A63" s="39"/>
      <c r="B63" s="34" t="s">
        <v>138</v>
      </c>
      <c r="C63" s="39"/>
      <c r="D63" s="40" t="s">
        <v>53</v>
      </c>
      <c r="E63" s="35">
        <v>4215</v>
      </c>
      <c r="F63" s="35">
        <v>12211</v>
      </c>
      <c r="G63" s="35">
        <v>0</v>
      </c>
      <c r="H63" s="35">
        <f t="shared" si="4"/>
        <v>0</v>
      </c>
      <c r="I63" s="35">
        <f t="shared" si="3"/>
        <v>0</v>
      </c>
      <c r="J63" s="56"/>
      <c r="K63" s="56"/>
      <c r="L63" s="56"/>
      <c r="M63" s="56"/>
      <c r="N63" s="56"/>
      <c r="O63" s="56"/>
      <c r="P63" s="56"/>
      <c r="Q63" s="56"/>
    </row>
    <row r="64" spans="1:17" s="57" customFormat="1" x14ac:dyDescent="0.2">
      <c r="A64" s="39"/>
      <c r="B64" s="34" t="s">
        <v>139</v>
      </c>
      <c r="C64" s="39"/>
      <c r="D64" s="40" t="s">
        <v>54</v>
      </c>
      <c r="E64" s="35">
        <v>166304</v>
      </c>
      <c r="F64" s="35">
        <v>665648</v>
      </c>
      <c r="G64" s="35">
        <v>138839.04000000001</v>
      </c>
      <c r="H64" s="35">
        <f t="shared" si="4"/>
        <v>83.485087550509917</v>
      </c>
      <c r="I64" s="35">
        <f t="shared" si="3"/>
        <v>20.85772660625436</v>
      </c>
      <c r="J64" s="56"/>
      <c r="K64" s="56"/>
      <c r="L64" s="56"/>
      <c r="M64" s="56"/>
      <c r="N64" s="56"/>
      <c r="O64" s="56"/>
      <c r="P64" s="56"/>
      <c r="Q64" s="56"/>
    </row>
    <row r="65" spans="1:17" s="57" customFormat="1" x14ac:dyDescent="0.2">
      <c r="A65" s="39"/>
      <c r="B65" s="34" t="s">
        <v>76</v>
      </c>
      <c r="C65" s="39"/>
      <c r="D65" s="40" t="s">
        <v>77</v>
      </c>
      <c r="E65" s="35">
        <v>11876</v>
      </c>
      <c r="F65" s="35">
        <v>102806</v>
      </c>
      <c r="G65" s="35">
        <v>11271.43</v>
      </c>
      <c r="H65" s="35">
        <f t="shared" si="4"/>
        <v>94.909312899966324</v>
      </c>
      <c r="I65" s="35">
        <f t="shared" si="3"/>
        <v>10.963786160340836</v>
      </c>
      <c r="J65" s="56"/>
      <c r="K65" s="56"/>
      <c r="L65" s="56"/>
      <c r="M65" s="56"/>
      <c r="N65" s="56"/>
      <c r="O65" s="56"/>
      <c r="P65" s="56"/>
      <c r="Q65" s="56"/>
    </row>
    <row r="66" spans="1:17" s="57" customFormat="1" x14ac:dyDescent="0.2">
      <c r="A66" s="39"/>
      <c r="B66" s="34" t="s">
        <v>78</v>
      </c>
      <c r="C66" s="39"/>
      <c r="D66" s="40" t="s">
        <v>55</v>
      </c>
      <c r="E66" s="35">
        <v>24802</v>
      </c>
      <c r="F66" s="35">
        <v>88924</v>
      </c>
      <c r="G66" s="35">
        <v>26700.58</v>
      </c>
      <c r="H66" s="35">
        <f t="shared" si="4"/>
        <v>107.65494718167889</v>
      </c>
      <c r="I66" s="35">
        <f t="shared" si="3"/>
        <v>30.026292114614726</v>
      </c>
      <c r="J66" s="56"/>
      <c r="K66" s="56"/>
      <c r="L66" s="56"/>
      <c r="M66" s="56"/>
      <c r="N66" s="56"/>
      <c r="O66" s="56"/>
      <c r="P66" s="56"/>
      <c r="Q66" s="56"/>
    </row>
    <row r="67" spans="1:17" s="57" customFormat="1" ht="30" x14ac:dyDescent="0.2">
      <c r="A67" s="39"/>
      <c r="B67" s="88" t="s">
        <v>140</v>
      </c>
      <c r="C67" s="89"/>
      <c r="D67" s="91" t="s">
        <v>147</v>
      </c>
      <c r="E67" s="90">
        <f>SUM(E68)</f>
        <v>4272</v>
      </c>
      <c r="F67" s="90">
        <f>SUM(F68)</f>
        <v>222215</v>
      </c>
      <c r="G67" s="90">
        <f>SUM(G68)</f>
        <v>19754.11</v>
      </c>
      <c r="H67" s="35">
        <f t="shared" si="4"/>
        <v>462.40894194756555</v>
      </c>
      <c r="I67" s="35">
        <f t="shared" si="3"/>
        <v>8.8896384132484307</v>
      </c>
      <c r="J67" s="56"/>
      <c r="K67" s="56"/>
      <c r="L67" s="56"/>
      <c r="M67" s="56"/>
      <c r="N67" s="56"/>
      <c r="O67" s="56"/>
      <c r="P67" s="56"/>
      <c r="Q67" s="56"/>
    </row>
    <row r="68" spans="1:17" s="57" customFormat="1" ht="30" x14ac:dyDescent="0.2">
      <c r="A68" s="39"/>
      <c r="B68" s="34" t="s">
        <v>141</v>
      </c>
      <c r="C68" s="39"/>
      <c r="D68" s="40" t="s">
        <v>147</v>
      </c>
      <c r="E68" s="35">
        <v>4272</v>
      </c>
      <c r="F68" s="35">
        <v>222215</v>
      </c>
      <c r="G68" s="35">
        <v>19754.11</v>
      </c>
      <c r="H68" s="35">
        <f t="shared" si="4"/>
        <v>462.40894194756555</v>
      </c>
      <c r="I68" s="35">
        <f t="shared" si="3"/>
        <v>8.8896384132484307</v>
      </c>
      <c r="J68" s="56"/>
      <c r="K68" s="56"/>
      <c r="L68" s="56"/>
      <c r="M68" s="56"/>
      <c r="N68" s="56"/>
      <c r="O68" s="56"/>
      <c r="P68" s="56"/>
      <c r="Q68" s="56"/>
    </row>
    <row r="69" spans="1:17" s="57" customFormat="1" x14ac:dyDescent="0.2">
      <c r="A69" s="39"/>
      <c r="B69" s="88" t="s">
        <v>142</v>
      </c>
      <c r="C69" s="89"/>
      <c r="D69" s="91" t="s">
        <v>47</v>
      </c>
      <c r="E69" s="90">
        <f>SUM(E70:E75)</f>
        <v>122035</v>
      </c>
      <c r="F69" s="90">
        <f>SUM(F70:F75)</f>
        <v>345052</v>
      </c>
      <c r="G69" s="90">
        <f>SUM(G70:G75)</f>
        <v>117310.03</v>
      </c>
      <c r="H69" s="35">
        <f t="shared" si="4"/>
        <v>96.128184537222921</v>
      </c>
      <c r="I69" s="35">
        <f t="shared" si="3"/>
        <v>33.997782942860788</v>
      </c>
      <c r="J69" s="56"/>
      <c r="K69" s="56"/>
      <c r="L69" s="56"/>
      <c r="M69" s="56"/>
      <c r="N69" s="56"/>
      <c r="O69" s="56"/>
      <c r="P69" s="56"/>
      <c r="Q69" s="56"/>
    </row>
    <row r="70" spans="1:17" s="57" customFormat="1" ht="30" x14ac:dyDescent="0.2">
      <c r="A70" s="39"/>
      <c r="B70" s="34" t="s">
        <v>79</v>
      </c>
      <c r="C70" s="39"/>
      <c r="D70" s="40" t="s">
        <v>80</v>
      </c>
      <c r="E70" s="35">
        <v>90131</v>
      </c>
      <c r="F70" s="35">
        <v>204150</v>
      </c>
      <c r="G70" s="35">
        <v>96546.89</v>
      </c>
      <c r="H70" s="35">
        <f t="shared" si="4"/>
        <v>107.11840543209328</v>
      </c>
      <c r="I70" s="35">
        <f t="shared" si="3"/>
        <v>47.292133235366151</v>
      </c>
      <c r="J70" s="56"/>
      <c r="K70" s="56"/>
      <c r="L70" s="56"/>
      <c r="M70" s="56"/>
      <c r="N70" s="56"/>
      <c r="O70" s="56"/>
      <c r="P70" s="56"/>
      <c r="Q70" s="56"/>
    </row>
    <row r="71" spans="1:17" s="57" customFormat="1" x14ac:dyDescent="0.2">
      <c r="A71" s="39"/>
      <c r="B71" s="34" t="s">
        <v>143</v>
      </c>
      <c r="C71" s="39"/>
      <c r="D71" s="40" t="s">
        <v>148</v>
      </c>
      <c r="E71" s="35">
        <v>305</v>
      </c>
      <c r="F71" s="35">
        <v>5840</v>
      </c>
      <c r="G71" s="35">
        <v>0</v>
      </c>
      <c r="H71" s="35">
        <f t="shared" si="4"/>
        <v>0</v>
      </c>
      <c r="I71" s="35">
        <f t="shared" si="3"/>
        <v>0</v>
      </c>
      <c r="J71" s="56"/>
      <c r="K71" s="56"/>
      <c r="L71" s="56"/>
      <c r="M71" s="56"/>
      <c r="N71" s="56"/>
      <c r="O71" s="56"/>
      <c r="P71" s="56"/>
      <c r="Q71" s="56"/>
    </row>
    <row r="72" spans="1:17" s="57" customFormat="1" x14ac:dyDescent="0.2">
      <c r="A72" s="39"/>
      <c r="B72" s="34" t="s">
        <v>81</v>
      </c>
      <c r="C72" s="39"/>
      <c r="D72" s="40" t="s">
        <v>82</v>
      </c>
      <c r="E72" s="35">
        <v>12551</v>
      </c>
      <c r="F72" s="35">
        <v>71153</v>
      </c>
      <c r="G72" s="35">
        <v>2377.86</v>
      </c>
      <c r="H72" s="35">
        <f t="shared" si="4"/>
        <v>18.945582025336627</v>
      </c>
      <c r="I72" s="35">
        <f t="shared" si="3"/>
        <v>3.3418970387755964</v>
      </c>
      <c r="J72" s="56"/>
      <c r="K72" s="56"/>
      <c r="L72" s="56"/>
      <c r="M72" s="56"/>
      <c r="N72" s="56"/>
      <c r="O72" s="56"/>
      <c r="P72" s="56"/>
      <c r="Q72" s="56"/>
    </row>
    <row r="73" spans="1:17" s="57" customFormat="1" x14ac:dyDescent="0.2">
      <c r="A73" s="39"/>
      <c r="B73" s="34" t="s">
        <v>144</v>
      </c>
      <c r="C73" s="39"/>
      <c r="D73" s="40" t="s">
        <v>149</v>
      </c>
      <c r="E73" s="35">
        <v>14667</v>
      </c>
      <c r="F73" s="35">
        <v>40480</v>
      </c>
      <c r="G73" s="35">
        <v>15317.09</v>
      </c>
      <c r="H73" s="35">
        <f t="shared" si="4"/>
        <v>104.43233108338448</v>
      </c>
      <c r="I73" s="35">
        <f t="shared" si="3"/>
        <v>37.838661067193677</v>
      </c>
      <c r="J73" s="56"/>
      <c r="K73" s="56"/>
      <c r="L73" s="56"/>
      <c r="M73" s="56"/>
      <c r="N73" s="56"/>
      <c r="O73" s="56"/>
      <c r="P73" s="56"/>
      <c r="Q73" s="56"/>
    </row>
    <row r="74" spans="1:17" s="57" customFormat="1" x14ac:dyDescent="0.2">
      <c r="A74" s="39"/>
      <c r="B74" s="34" t="s">
        <v>145</v>
      </c>
      <c r="C74" s="39"/>
      <c r="D74" s="40" t="s">
        <v>83</v>
      </c>
      <c r="E74" s="35">
        <v>1470</v>
      </c>
      <c r="F74" s="35">
        <v>3982</v>
      </c>
      <c r="G74" s="35">
        <v>1762.39</v>
      </c>
      <c r="H74" s="35">
        <f t="shared" si="4"/>
        <v>119.89047619047619</v>
      </c>
      <c r="I74" s="35">
        <f t="shared" si="3"/>
        <v>44.258915118031148</v>
      </c>
      <c r="J74" s="56"/>
      <c r="K74" s="56"/>
      <c r="L74" s="56"/>
      <c r="M74" s="56"/>
      <c r="N74" s="56"/>
      <c r="O74" s="56"/>
      <c r="P74" s="56"/>
      <c r="Q74" s="56"/>
    </row>
    <row r="75" spans="1:17" s="57" customFormat="1" x14ac:dyDescent="0.2">
      <c r="A75" s="39"/>
      <c r="B75" s="34" t="s">
        <v>84</v>
      </c>
      <c r="C75" s="39"/>
      <c r="D75" s="40" t="s">
        <v>47</v>
      </c>
      <c r="E75" s="35">
        <v>2911</v>
      </c>
      <c r="F75" s="35">
        <v>19447</v>
      </c>
      <c r="G75" s="35">
        <v>1305.8</v>
      </c>
      <c r="H75" s="35">
        <f t="shared" si="4"/>
        <v>44.857437306767437</v>
      </c>
      <c r="I75" s="35">
        <f t="shared" si="3"/>
        <v>6.7146603589242559</v>
      </c>
      <c r="J75" s="56"/>
      <c r="K75" s="56"/>
      <c r="L75" s="56"/>
      <c r="M75" s="56"/>
      <c r="N75" s="56"/>
      <c r="O75" s="56"/>
      <c r="P75" s="56"/>
      <c r="Q75" s="56"/>
    </row>
    <row r="76" spans="1:17" s="57" customFormat="1" x14ac:dyDescent="0.2">
      <c r="A76" s="92"/>
      <c r="B76" s="93" t="s">
        <v>150</v>
      </c>
      <c r="C76" s="94"/>
      <c r="D76" s="95" t="s">
        <v>17</v>
      </c>
      <c r="E76" s="96">
        <f>SUM(E77)</f>
        <v>254</v>
      </c>
      <c r="F76" s="96">
        <f>SUM(F77)</f>
        <v>4313</v>
      </c>
      <c r="G76" s="96">
        <f>SUM(G77)</f>
        <v>0</v>
      </c>
      <c r="H76" s="35">
        <f t="shared" si="4"/>
        <v>0</v>
      </c>
      <c r="I76" s="35">
        <f t="shared" si="3"/>
        <v>0</v>
      </c>
      <c r="J76" s="56"/>
      <c r="K76" s="56"/>
      <c r="L76" s="56"/>
      <c r="M76" s="56"/>
      <c r="N76" s="56"/>
      <c r="O76" s="56"/>
      <c r="P76" s="56"/>
      <c r="Q76" s="56"/>
    </row>
    <row r="77" spans="1:17" s="57" customFormat="1" x14ac:dyDescent="0.2">
      <c r="A77" s="39"/>
      <c r="B77" s="88" t="s">
        <v>151</v>
      </c>
      <c r="C77" s="89"/>
      <c r="D77" s="91" t="s">
        <v>48</v>
      </c>
      <c r="E77" s="90">
        <f>SUM(E78:E79)</f>
        <v>254</v>
      </c>
      <c r="F77" s="90">
        <f>SUM(F78:F79)</f>
        <v>4313</v>
      </c>
      <c r="G77" s="90">
        <f>SUM(G78:G79)</f>
        <v>0</v>
      </c>
      <c r="H77" s="35">
        <f t="shared" si="4"/>
        <v>0</v>
      </c>
      <c r="I77" s="35">
        <f t="shared" si="3"/>
        <v>0</v>
      </c>
      <c r="J77" s="56"/>
      <c r="K77" s="56"/>
      <c r="L77" s="56"/>
      <c r="M77" s="56"/>
      <c r="N77" s="56"/>
      <c r="O77" s="56"/>
      <c r="P77" s="56"/>
      <c r="Q77" s="56"/>
    </row>
    <row r="78" spans="1:17" s="57" customFormat="1" x14ac:dyDescent="0.2">
      <c r="A78" s="39"/>
      <c r="B78" s="34" t="s">
        <v>85</v>
      </c>
      <c r="C78" s="39"/>
      <c r="D78" s="40" t="s">
        <v>86</v>
      </c>
      <c r="E78" s="35">
        <v>254</v>
      </c>
      <c r="F78" s="35">
        <v>3384</v>
      </c>
      <c r="G78" s="35">
        <v>0</v>
      </c>
      <c r="H78" s="35">
        <f t="shared" si="4"/>
        <v>0</v>
      </c>
      <c r="I78" s="35">
        <f t="shared" si="3"/>
        <v>0</v>
      </c>
      <c r="J78" s="56"/>
      <c r="K78" s="56"/>
      <c r="L78" s="56"/>
      <c r="M78" s="56"/>
      <c r="N78" s="56"/>
      <c r="O78" s="56"/>
      <c r="P78" s="56"/>
      <c r="Q78" s="56"/>
    </row>
    <row r="79" spans="1:17" s="57" customFormat="1" x14ac:dyDescent="0.2">
      <c r="A79" s="39"/>
      <c r="B79" s="34" t="s">
        <v>152</v>
      </c>
      <c r="C79" s="39"/>
      <c r="D79" s="40" t="s">
        <v>161</v>
      </c>
      <c r="E79" s="35">
        <v>0</v>
      </c>
      <c r="F79" s="35">
        <v>929</v>
      </c>
      <c r="G79" s="35">
        <v>0</v>
      </c>
      <c r="H79" s="35">
        <v>0</v>
      </c>
      <c r="I79" s="35">
        <f t="shared" si="3"/>
        <v>0</v>
      </c>
      <c r="J79" s="56"/>
      <c r="K79" s="56"/>
      <c r="L79" s="56"/>
      <c r="M79" s="56"/>
      <c r="N79" s="56"/>
      <c r="O79" s="56"/>
      <c r="P79" s="56"/>
      <c r="Q79" s="56"/>
    </row>
    <row r="80" spans="1:17" s="102" customFormat="1" ht="30" x14ac:dyDescent="0.2">
      <c r="A80" s="94"/>
      <c r="B80" s="93" t="s">
        <v>167</v>
      </c>
      <c r="C80" s="94"/>
      <c r="D80" s="95" t="s">
        <v>171</v>
      </c>
      <c r="E80" s="96">
        <f t="shared" ref="E80:G81" si="5">SUM(E81)</f>
        <v>3593.09</v>
      </c>
      <c r="F80" s="96">
        <f t="shared" si="5"/>
        <v>0</v>
      </c>
      <c r="G80" s="96">
        <f t="shared" si="5"/>
        <v>0</v>
      </c>
      <c r="H80" s="100">
        <f t="shared" si="4"/>
        <v>0</v>
      </c>
      <c r="I80" s="100">
        <v>0</v>
      </c>
      <c r="J80" s="101"/>
      <c r="K80" s="101"/>
      <c r="L80" s="101"/>
      <c r="M80" s="101"/>
      <c r="N80" s="101"/>
      <c r="O80" s="101"/>
      <c r="P80" s="101"/>
      <c r="Q80" s="101"/>
    </row>
    <row r="81" spans="1:17" s="57" customFormat="1" ht="30" x14ac:dyDescent="0.2">
      <c r="A81" s="89"/>
      <c r="B81" s="88" t="s">
        <v>168</v>
      </c>
      <c r="C81" s="89"/>
      <c r="D81" s="91" t="s">
        <v>172</v>
      </c>
      <c r="E81" s="90">
        <f t="shared" si="5"/>
        <v>3593.09</v>
      </c>
      <c r="F81" s="90">
        <f t="shared" si="5"/>
        <v>0</v>
      </c>
      <c r="G81" s="90">
        <f t="shared" si="5"/>
        <v>0</v>
      </c>
      <c r="H81" s="35">
        <f t="shared" si="4"/>
        <v>0</v>
      </c>
      <c r="I81" s="35">
        <v>0</v>
      </c>
      <c r="J81" s="56"/>
      <c r="K81" s="56"/>
      <c r="L81" s="56"/>
      <c r="M81" s="56"/>
      <c r="N81" s="56"/>
      <c r="O81" s="56"/>
      <c r="P81" s="56"/>
      <c r="Q81" s="56"/>
    </row>
    <row r="82" spans="1:17" s="57" customFormat="1" ht="30" x14ac:dyDescent="0.2">
      <c r="A82" s="39"/>
      <c r="B82" s="34" t="s">
        <v>169</v>
      </c>
      <c r="C82" s="39"/>
      <c r="D82" s="40" t="s">
        <v>170</v>
      </c>
      <c r="E82" s="35">
        <v>3593.09</v>
      </c>
      <c r="F82" s="35">
        <v>0</v>
      </c>
      <c r="G82" s="35">
        <v>0</v>
      </c>
      <c r="H82" s="35">
        <f t="shared" si="4"/>
        <v>0</v>
      </c>
      <c r="I82" s="35">
        <v>0</v>
      </c>
      <c r="J82" s="56"/>
      <c r="K82" s="56"/>
      <c r="L82" s="56"/>
      <c r="M82" s="56"/>
      <c r="N82" s="56"/>
      <c r="O82" s="56"/>
      <c r="P82" s="56"/>
      <c r="Q82" s="56"/>
    </row>
    <row r="83" spans="1:17" s="57" customFormat="1" x14ac:dyDescent="0.2">
      <c r="A83" s="145">
        <v>4</v>
      </c>
      <c r="B83" s="146"/>
      <c r="C83" s="147"/>
      <c r="D83" s="148" t="s">
        <v>18</v>
      </c>
      <c r="E83" s="149">
        <f>SUM(E84,E87)</f>
        <v>8040</v>
      </c>
      <c r="F83" s="149">
        <f>SUM(F84,F87)</f>
        <v>520443</v>
      </c>
      <c r="G83" s="149">
        <f>SUM(G84,G87)</f>
        <v>12000.34</v>
      </c>
      <c r="H83" s="144">
        <f t="shared" si="4"/>
        <v>149.25796019900497</v>
      </c>
      <c r="I83" s="144">
        <f t="shared" si="3"/>
        <v>2.3057933337560503</v>
      </c>
      <c r="J83" s="56"/>
      <c r="K83" s="56"/>
      <c r="L83" s="56"/>
      <c r="M83" s="56"/>
      <c r="N83" s="56"/>
      <c r="O83" s="56"/>
      <c r="P83" s="56"/>
      <c r="Q83" s="56"/>
    </row>
    <row r="84" spans="1:17" s="57" customFormat="1" ht="30" x14ac:dyDescent="0.2">
      <c r="A84" s="94"/>
      <c r="B84" s="93" t="s">
        <v>31</v>
      </c>
      <c r="C84" s="94"/>
      <c r="D84" s="95" t="s">
        <v>162</v>
      </c>
      <c r="E84" s="96">
        <f t="shared" ref="E84:G85" si="6">SUM(E85)</f>
        <v>1518</v>
      </c>
      <c r="F84" s="96">
        <f t="shared" si="6"/>
        <v>22430</v>
      </c>
      <c r="G84" s="96">
        <f t="shared" si="6"/>
        <v>2319.09</v>
      </c>
      <c r="H84" s="35">
        <f t="shared" si="4"/>
        <v>152.77272727272728</v>
      </c>
      <c r="I84" s="35">
        <f t="shared" si="3"/>
        <v>10.339233169861792</v>
      </c>
      <c r="J84" s="56"/>
      <c r="K84" s="56"/>
      <c r="L84" s="56"/>
      <c r="M84" s="56"/>
      <c r="N84" s="56"/>
      <c r="O84" s="56"/>
      <c r="P84" s="56"/>
      <c r="Q84" s="56"/>
    </row>
    <row r="85" spans="1:17" s="57" customFormat="1" x14ac:dyDescent="0.2">
      <c r="A85" s="89"/>
      <c r="B85" s="88" t="s">
        <v>153</v>
      </c>
      <c r="C85" s="89"/>
      <c r="D85" s="91" t="s">
        <v>40</v>
      </c>
      <c r="E85" s="90">
        <f t="shared" si="6"/>
        <v>1518</v>
      </c>
      <c r="F85" s="90">
        <f t="shared" si="6"/>
        <v>22430</v>
      </c>
      <c r="G85" s="90">
        <f t="shared" si="6"/>
        <v>2319.09</v>
      </c>
      <c r="H85" s="35">
        <f t="shared" si="4"/>
        <v>152.77272727272728</v>
      </c>
      <c r="I85" s="35">
        <f t="shared" si="3"/>
        <v>10.339233169861792</v>
      </c>
      <c r="J85" s="56"/>
      <c r="K85" s="56"/>
      <c r="L85" s="56"/>
      <c r="M85" s="56"/>
      <c r="N85" s="56"/>
      <c r="O85" s="56"/>
      <c r="P85" s="56"/>
      <c r="Q85" s="56"/>
    </row>
    <row r="86" spans="1:17" s="57" customFormat="1" x14ac:dyDescent="0.2">
      <c r="A86" s="39"/>
      <c r="B86" s="34" t="s">
        <v>154</v>
      </c>
      <c r="C86" s="39"/>
      <c r="D86" s="40" t="s">
        <v>163</v>
      </c>
      <c r="E86" s="35">
        <v>1518</v>
      </c>
      <c r="F86" s="35">
        <v>22430</v>
      </c>
      <c r="G86" s="35">
        <v>2319.09</v>
      </c>
      <c r="H86" s="35">
        <f t="shared" si="4"/>
        <v>152.77272727272728</v>
      </c>
      <c r="I86" s="35">
        <f t="shared" si="3"/>
        <v>10.339233169861792</v>
      </c>
      <c r="J86" s="56"/>
      <c r="K86" s="56"/>
      <c r="L86" s="56"/>
      <c r="M86" s="56"/>
      <c r="N86" s="56"/>
      <c r="O86" s="56"/>
      <c r="P86" s="56"/>
      <c r="Q86" s="56"/>
    </row>
    <row r="87" spans="1:17" s="57" customFormat="1" ht="30" x14ac:dyDescent="0.2">
      <c r="A87" s="94"/>
      <c r="B87" s="93" t="s">
        <v>155</v>
      </c>
      <c r="C87" s="94"/>
      <c r="D87" s="95" t="s">
        <v>19</v>
      </c>
      <c r="E87" s="96">
        <f>SUM(E88,E93)</f>
        <v>6522</v>
      </c>
      <c r="F87" s="96">
        <f>SUM(F88,F93)</f>
        <v>498013</v>
      </c>
      <c r="G87" s="96">
        <f>SUM(G88,G93)</f>
        <v>9681.25</v>
      </c>
      <c r="H87" s="35">
        <f t="shared" si="4"/>
        <v>148.43989573750383</v>
      </c>
      <c r="I87" s="35">
        <f t="shared" si="3"/>
        <v>1.9439753580729819</v>
      </c>
      <c r="J87" s="56"/>
      <c r="K87" s="56"/>
      <c r="L87" s="56"/>
      <c r="M87" s="56"/>
      <c r="N87" s="56"/>
      <c r="O87" s="56"/>
      <c r="P87" s="56"/>
      <c r="Q87" s="56"/>
    </row>
    <row r="88" spans="1:17" s="57" customFormat="1" x14ac:dyDescent="0.2">
      <c r="A88" s="89"/>
      <c r="B88" s="88" t="s">
        <v>156</v>
      </c>
      <c r="C88" s="89"/>
      <c r="D88" s="91" t="s">
        <v>41</v>
      </c>
      <c r="E88" s="90">
        <f>SUM(E89:E92)</f>
        <v>6522</v>
      </c>
      <c r="F88" s="90">
        <f>SUM(F89:F92)</f>
        <v>56180</v>
      </c>
      <c r="G88" s="90">
        <f>SUM(G89:G92)</f>
        <v>9681.25</v>
      </c>
      <c r="H88" s="35">
        <f t="shared" si="4"/>
        <v>148.43989573750383</v>
      </c>
      <c r="I88" s="35">
        <f t="shared" si="3"/>
        <v>17.232556069775722</v>
      </c>
      <c r="J88" s="56"/>
      <c r="K88" s="56"/>
      <c r="L88" s="56"/>
      <c r="M88" s="56"/>
      <c r="N88" s="56"/>
      <c r="O88" s="56"/>
      <c r="P88" s="56"/>
      <c r="Q88" s="56"/>
    </row>
    <row r="89" spans="1:17" s="57" customFormat="1" x14ac:dyDescent="0.2">
      <c r="A89" s="39"/>
      <c r="B89" s="34" t="s">
        <v>89</v>
      </c>
      <c r="C89" s="39"/>
      <c r="D89" s="40" t="s">
        <v>90</v>
      </c>
      <c r="E89" s="35">
        <v>6425</v>
      </c>
      <c r="F89" s="35">
        <v>37957</v>
      </c>
      <c r="G89" s="35">
        <v>8637.9</v>
      </c>
      <c r="H89" s="35">
        <f t="shared" si="4"/>
        <v>134.44202334630347</v>
      </c>
      <c r="I89" s="35">
        <f t="shared" si="3"/>
        <v>22.757067207629685</v>
      </c>
      <c r="J89" s="56"/>
      <c r="K89" s="56"/>
      <c r="L89" s="56"/>
      <c r="M89" s="56"/>
      <c r="N89" s="56"/>
      <c r="O89" s="56"/>
      <c r="P89" s="56"/>
      <c r="Q89" s="56"/>
    </row>
    <row r="90" spans="1:17" s="57" customFormat="1" x14ac:dyDescent="0.2">
      <c r="A90" s="39"/>
      <c r="B90" s="34" t="s">
        <v>87</v>
      </c>
      <c r="C90" s="39"/>
      <c r="D90" s="40" t="s">
        <v>88</v>
      </c>
      <c r="E90" s="35">
        <v>0</v>
      </c>
      <c r="F90" s="35">
        <v>3384</v>
      </c>
      <c r="G90" s="35">
        <v>1043.3499999999999</v>
      </c>
      <c r="H90" s="35">
        <v>0</v>
      </c>
      <c r="I90" s="35">
        <f t="shared" si="3"/>
        <v>30.83185579196217</v>
      </c>
      <c r="J90" s="56"/>
      <c r="K90" s="56"/>
      <c r="L90" s="56"/>
      <c r="M90" s="56"/>
      <c r="N90" s="56"/>
      <c r="O90" s="56"/>
      <c r="P90" s="56"/>
      <c r="Q90" s="56"/>
    </row>
    <row r="91" spans="1:17" s="57" customFormat="1" x14ac:dyDescent="0.2">
      <c r="A91" s="39"/>
      <c r="B91" s="34" t="s">
        <v>157</v>
      </c>
      <c r="C91" s="39"/>
      <c r="D91" s="40" t="s">
        <v>164</v>
      </c>
      <c r="E91" s="35">
        <v>0</v>
      </c>
      <c r="F91" s="35">
        <v>1328</v>
      </c>
      <c r="G91" s="35">
        <v>0</v>
      </c>
      <c r="H91" s="35">
        <v>0</v>
      </c>
      <c r="I91" s="35">
        <f t="shared" si="3"/>
        <v>0</v>
      </c>
      <c r="J91" s="56"/>
      <c r="K91" s="56"/>
      <c r="L91" s="56"/>
      <c r="M91" s="56"/>
      <c r="N91" s="56"/>
      <c r="O91" s="56"/>
      <c r="P91" s="56"/>
      <c r="Q91" s="56"/>
    </row>
    <row r="92" spans="1:17" s="57" customFormat="1" ht="30" x14ac:dyDescent="0.2">
      <c r="A92" s="39"/>
      <c r="B92" s="34" t="s">
        <v>158</v>
      </c>
      <c r="C92" s="39"/>
      <c r="D92" s="40" t="s">
        <v>165</v>
      </c>
      <c r="E92" s="35">
        <v>97</v>
      </c>
      <c r="F92" s="35">
        <v>13511</v>
      </c>
      <c r="G92" s="35">
        <v>0</v>
      </c>
      <c r="H92" s="35">
        <f t="shared" si="4"/>
        <v>0</v>
      </c>
      <c r="I92" s="35">
        <f t="shared" si="3"/>
        <v>0</v>
      </c>
      <c r="J92" s="56"/>
      <c r="K92" s="56"/>
      <c r="L92" s="56"/>
      <c r="M92" s="56"/>
      <c r="N92" s="56"/>
      <c r="O92" s="56"/>
      <c r="P92" s="56"/>
      <c r="Q92" s="56"/>
    </row>
    <row r="93" spans="1:17" s="57" customFormat="1" x14ac:dyDescent="0.2">
      <c r="A93" s="89"/>
      <c r="B93" s="88" t="s">
        <v>159</v>
      </c>
      <c r="C93" s="89"/>
      <c r="D93" s="91" t="s">
        <v>44</v>
      </c>
      <c r="E93" s="90">
        <f>SUM(E94)</f>
        <v>0</v>
      </c>
      <c r="F93" s="90">
        <f>SUM(F94)</f>
        <v>441833</v>
      </c>
      <c r="G93" s="90">
        <f>SUM(G94)</f>
        <v>0</v>
      </c>
      <c r="H93" s="35">
        <v>0</v>
      </c>
      <c r="I93" s="35">
        <f t="shared" si="3"/>
        <v>0</v>
      </c>
      <c r="J93" s="56"/>
      <c r="K93" s="56"/>
      <c r="L93" s="56"/>
      <c r="M93" s="56"/>
      <c r="N93" s="56"/>
      <c r="O93" s="56"/>
      <c r="P93" s="56"/>
      <c r="Q93" s="56"/>
    </row>
    <row r="94" spans="1:17" s="57" customFormat="1" x14ac:dyDescent="0.2">
      <c r="A94" s="39"/>
      <c r="B94" s="34" t="s">
        <v>160</v>
      </c>
      <c r="C94" s="39"/>
      <c r="D94" s="40" t="s">
        <v>166</v>
      </c>
      <c r="E94" s="35">
        <v>0</v>
      </c>
      <c r="F94" s="35">
        <v>441833</v>
      </c>
      <c r="G94" s="35">
        <v>0</v>
      </c>
      <c r="H94" s="35">
        <v>0</v>
      </c>
      <c r="I94" s="35">
        <f t="shared" si="3"/>
        <v>0</v>
      </c>
      <c r="J94" s="56"/>
      <c r="K94" s="56"/>
      <c r="L94" s="56"/>
      <c r="M94" s="56"/>
      <c r="N94" s="56"/>
      <c r="O94" s="56"/>
      <c r="P94" s="56"/>
      <c r="Q94" s="56"/>
    </row>
    <row r="95" spans="1:17" s="57" customFormat="1" x14ac:dyDescent="0.2">
      <c r="A95" s="49"/>
      <c r="B95" s="47"/>
      <c r="C95" s="48"/>
      <c r="D95" s="125" t="s">
        <v>176</v>
      </c>
      <c r="E95" s="126">
        <f>SUM(E39,E47,E76,E80,E84,E87)</f>
        <v>1240632.0900000001</v>
      </c>
      <c r="F95" s="126">
        <f>SUM(F39,F47,F76,F84,F87)</f>
        <v>4771061</v>
      </c>
      <c r="G95" s="126">
        <f>SUM(G39,G47,G76,G84,G87)</f>
        <v>1315939.9800000002</v>
      </c>
      <c r="H95" s="35">
        <f t="shared" si="4"/>
        <v>106.07012269044243</v>
      </c>
      <c r="I95" s="35">
        <f t="shared" si="3"/>
        <v>27.581705201421659</v>
      </c>
      <c r="J95" s="56"/>
      <c r="K95" s="56"/>
      <c r="L95" s="56"/>
      <c r="M95" s="56"/>
      <c r="N95" s="56"/>
      <c r="O95" s="56"/>
      <c r="P95" s="56"/>
      <c r="Q95" s="56"/>
    </row>
  </sheetData>
  <mergeCells count="6">
    <mergeCell ref="A1:I1"/>
    <mergeCell ref="A5:D5"/>
    <mergeCell ref="A34:I34"/>
    <mergeCell ref="A37:D37"/>
    <mergeCell ref="A31:D31"/>
    <mergeCell ref="A2:I2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90" fitToWidth="0" fitToHeight="0" orientation="portrait" r:id="rId1"/>
  <headerFooter alignWithMargins="0"/>
  <ignoredErrors>
    <ignoredError sqref="I6 I38" evalError="1"/>
    <ignoredError sqref="B49:B50 B23:B24 C25 B27:B2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CDCC1-6DFA-472B-9F9F-859AB522715A}">
  <dimension ref="A1:I15"/>
  <sheetViews>
    <sheetView tabSelected="1" workbookViewId="0">
      <selection sqref="A1:I1"/>
    </sheetView>
  </sheetViews>
  <sheetFormatPr defaultRowHeight="12.75" x14ac:dyDescent="0.2"/>
  <cols>
    <col min="2" max="2" width="18.140625" bestFit="1" customWidth="1"/>
    <col min="3" max="3" width="13" customWidth="1"/>
    <col min="4" max="4" width="13.28515625" customWidth="1"/>
    <col min="5" max="5" width="12.28515625" customWidth="1"/>
    <col min="6" max="6" width="10.28515625" customWidth="1"/>
    <col min="7" max="7" width="12.140625" customWidth="1"/>
  </cols>
  <sheetData>
    <row r="1" spans="1:9" ht="42" customHeight="1" x14ac:dyDescent="0.2">
      <c r="A1" s="182" t="s">
        <v>57</v>
      </c>
      <c r="B1" s="182"/>
      <c r="C1" s="182"/>
      <c r="D1" s="182"/>
      <c r="E1" s="182"/>
      <c r="F1" s="182"/>
      <c r="G1" s="182"/>
      <c r="H1" s="182"/>
      <c r="I1" s="182"/>
    </row>
    <row r="2" spans="1:9" ht="36.75" customHeight="1" x14ac:dyDescent="0.2">
      <c r="A2" s="183" t="s">
        <v>194</v>
      </c>
      <c r="B2" s="183"/>
      <c r="C2" s="183"/>
      <c r="D2" s="183"/>
      <c r="E2" s="183"/>
      <c r="F2" s="183"/>
      <c r="G2" s="183"/>
      <c r="H2" s="183"/>
      <c r="I2" s="183"/>
    </row>
    <row r="3" spans="1:9" ht="24" customHeight="1" x14ac:dyDescent="0.2">
      <c r="A3" s="184"/>
      <c r="B3" s="184"/>
      <c r="C3" s="184"/>
      <c r="D3" s="184"/>
      <c r="E3" s="184"/>
      <c r="F3" s="184"/>
      <c r="G3" s="184"/>
      <c r="H3" s="184"/>
      <c r="I3" s="184"/>
    </row>
    <row r="4" spans="1:9" ht="45" x14ac:dyDescent="0.2">
      <c r="A4" s="108" t="s">
        <v>30</v>
      </c>
      <c r="B4" s="109" t="s">
        <v>12</v>
      </c>
      <c r="C4" s="108" t="s">
        <v>173</v>
      </c>
      <c r="D4" s="108" t="s">
        <v>174</v>
      </c>
      <c r="E4" s="108" t="s">
        <v>175</v>
      </c>
      <c r="F4" s="108" t="s">
        <v>68</v>
      </c>
      <c r="G4" s="108" t="s">
        <v>68</v>
      </c>
    </row>
    <row r="5" spans="1:9" ht="15" x14ac:dyDescent="0.2">
      <c r="A5" s="177">
        <v>1</v>
      </c>
      <c r="B5" s="177"/>
      <c r="C5" s="110">
        <v>2</v>
      </c>
      <c r="D5" s="117">
        <v>3</v>
      </c>
      <c r="E5" s="117">
        <v>4</v>
      </c>
      <c r="F5" s="110" t="s">
        <v>92</v>
      </c>
      <c r="G5" s="111" t="s">
        <v>91</v>
      </c>
    </row>
    <row r="6" spans="1:9" ht="21.75" customHeight="1" x14ac:dyDescent="0.2">
      <c r="A6" s="118"/>
      <c r="B6" s="119" t="s">
        <v>32</v>
      </c>
      <c r="C6" s="120">
        <f>SUM(C7:C14)</f>
        <v>1240632</v>
      </c>
      <c r="D6" s="120">
        <f>SUM(D7:D14)</f>
        <v>4771061</v>
      </c>
      <c r="E6" s="120">
        <f>SUM(E7:E14)</f>
        <v>1315940</v>
      </c>
      <c r="F6" s="121">
        <f>SUM(E6/C6*100)</f>
        <v>106.07013199724011</v>
      </c>
      <c r="G6" s="121">
        <f>SUM(E6/D6*100)</f>
        <v>27.581705620615626</v>
      </c>
    </row>
    <row r="7" spans="1:9" ht="30" x14ac:dyDescent="0.2">
      <c r="A7" s="112" t="s">
        <v>29</v>
      </c>
      <c r="B7" s="113" t="s">
        <v>187</v>
      </c>
      <c r="C7" s="115">
        <v>1173404</v>
      </c>
      <c r="D7" s="115">
        <v>3599009</v>
      </c>
      <c r="E7" s="115">
        <v>1299283</v>
      </c>
      <c r="F7" s="116">
        <f t="shared" ref="F7:F13" si="0">SUM(E7/C7*100)</f>
        <v>110.72767776486189</v>
      </c>
      <c r="G7" s="116">
        <f t="shared" ref="G7:G14" si="1">SUM(E7/D7*100)</f>
        <v>36.101132283914822</v>
      </c>
    </row>
    <row r="8" spans="1:9" ht="30" x14ac:dyDescent="0.2">
      <c r="A8" s="112" t="s">
        <v>107</v>
      </c>
      <c r="B8" s="114" t="s">
        <v>188</v>
      </c>
      <c r="C8" s="115">
        <v>2505</v>
      </c>
      <c r="D8" s="115">
        <v>136811</v>
      </c>
      <c r="E8" s="115">
        <v>0</v>
      </c>
      <c r="F8" s="116">
        <f t="shared" si="0"/>
        <v>0</v>
      </c>
      <c r="G8" s="116">
        <f t="shared" si="1"/>
        <v>0</v>
      </c>
    </row>
    <row r="9" spans="1:9" ht="15" x14ac:dyDescent="0.2">
      <c r="A9" s="112" t="s">
        <v>28</v>
      </c>
      <c r="B9" s="114" t="s">
        <v>27</v>
      </c>
      <c r="C9" s="115">
        <v>1265</v>
      </c>
      <c r="D9" s="115">
        <v>13272</v>
      </c>
      <c r="E9" s="115">
        <v>0</v>
      </c>
      <c r="F9" s="116">
        <f t="shared" si="0"/>
        <v>0</v>
      </c>
      <c r="G9" s="116">
        <f t="shared" si="1"/>
        <v>0</v>
      </c>
    </row>
    <row r="10" spans="1:9" ht="30" x14ac:dyDescent="0.2">
      <c r="A10" s="112" t="s">
        <v>108</v>
      </c>
      <c r="B10" s="113" t="s">
        <v>189</v>
      </c>
      <c r="C10" s="115">
        <v>32232</v>
      </c>
      <c r="D10" s="115">
        <v>106178</v>
      </c>
      <c r="E10" s="115">
        <v>429</v>
      </c>
      <c r="F10" s="116">
        <f t="shared" si="0"/>
        <v>1.3309754281459421</v>
      </c>
      <c r="G10" s="116">
        <f t="shared" si="1"/>
        <v>0.40403850138446762</v>
      </c>
    </row>
    <row r="11" spans="1:9" ht="15" x14ac:dyDescent="0.2">
      <c r="A11" s="112" t="s">
        <v>183</v>
      </c>
      <c r="B11" s="113" t="s">
        <v>190</v>
      </c>
      <c r="C11" s="115">
        <v>9647</v>
      </c>
      <c r="D11" s="115">
        <v>27514</v>
      </c>
      <c r="E11" s="115">
        <v>7919</v>
      </c>
      <c r="F11" s="116">
        <f t="shared" si="0"/>
        <v>82.087695656680836</v>
      </c>
      <c r="G11" s="116">
        <f t="shared" si="1"/>
        <v>28.781711128879845</v>
      </c>
    </row>
    <row r="12" spans="1:9" ht="30" x14ac:dyDescent="0.2">
      <c r="A12" s="112" t="s">
        <v>184</v>
      </c>
      <c r="B12" s="113" t="s">
        <v>191</v>
      </c>
      <c r="C12" s="115">
        <v>7385</v>
      </c>
      <c r="D12" s="115">
        <v>0</v>
      </c>
      <c r="E12" s="115">
        <v>0</v>
      </c>
      <c r="F12" s="116">
        <f t="shared" si="0"/>
        <v>0</v>
      </c>
      <c r="G12" s="116">
        <v>0</v>
      </c>
    </row>
    <row r="13" spans="1:9" ht="30" x14ac:dyDescent="0.2">
      <c r="A13" s="112" t="s">
        <v>185</v>
      </c>
      <c r="B13" s="113" t="s">
        <v>192</v>
      </c>
      <c r="C13" s="115">
        <v>14194</v>
      </c>
      <c r="D13" s="115">
        <v>775260</v>
      </c>
      <c r="E13" s="115">
        <v>0</v>
      </c>
      <c r="F13" s="116">
        <f t="shared" si="0"/>
        <v>0</v>
      </c>
      <c r="G13" s="116">
        <f t="shared" si="1"/>
        <v>0</v>
      </c>
    </row>
    <row r="14" spans="1:9" ht="45" x14ac:dyDescent="0.2">
      <c r="A14" s="112" t="s">
        <v>186</v>
      </c>
      <c r="B14" s="113" t="s">
        <v>193</v>
      </c>
      <c r="C14" s="115">
        <v>0</v>
      </c>
      <c r="D14" s="115">
        <v>113017</v>
      </c>
      <c r="E14" s="115">
        <v>8309</v>
      </c>
      <c r="F14" s="116">
        <v>0</v>
      </c>
      <c r="G14" s="116">
        <f t="shared" si="1"/>
        <v>7.3519912933452485</v>
      </c>
    </row>
    <row r="15" spans="1:9" ht="15" x14ac:dyDescent="0.2">
      <c r="A15" s="107"/>
    </row>
  </sheetData>
  <mergeCells count="3">
    <mergeCell ref="A2:I2"/>
    <mergeCell ref="A5:B5"/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workbookViewId="0">
      <selection activeCell="J9" sqref="J9"/>
    </sheetView>
  </sheetViews>
  <sheetFormatPr defaultColWidth="9.140625" defaultRowHeight="15.75" x14ac:dyDescent="0.25"/>
  <cols>
    <col min="1" max="1" width="36.42578125" style="29" customWidth="1"/>
    <col min="2" max="2" width="17.5703125" style="29" customWidth="1"/>
    <col min="3" max="3" width="14.42578125" style="29" customWidth="1"/>
    <col min="4" max="6" width="16.28515625" style="29" customWidth="1"/>
    <col min="7" max="16384" width="9.140625" style="29"/>
  </cols>
  <sheetData>
    <row r="1" spans="1:6" x14ac:dyDescent="0.25">
      <c r="A1" s="178"/>
      <c r="B1" s="178"/>
      <c r="C1" s="178"/>
      <c r="D1" s="178"/>
      <c r="E1" s="178"/>
      <c r="F1" s="178"/>
    </row>
    <row r="2" spans="1:6" ht="15.75" customHeight="1" x14ac:dyDescent="0.25">
      <c r="A2" s="178" t="s">
        <v>57</v>
      </c>
      <c r="B2" s="178"/>
      <c r="C2" s="178"/>
      <c r="D2" s="178"/>
      <c r="E2" s="178"/>
      <c r="F2" s="178"/>
    </row>
    <row r="3" spans="1:6" x14ac:dyDescent="0.25">
      <c r="A3" s="179"/>
      <c r="B3" s="179"/>
      <c r="C3" s="179"/>
      <c r="D3" s="179"/>
      <c r="E3" s="180"/>
      <c r="F3" s="180"/>
    </row>
    <row r="4" spans="1:6" ht="31.5" customHeight="1" x14ac:dyDescent="0.25">
      <c r="A4" s="178" t="s">
        <v>195</v>
      </c>
      <c r="B4" s="178"/>
      <c r="C4" s="178"/>
      <c r="D4" s="181"/>
      <c r="E4" s="181"/>
      <c r="F4" s="181"/>
    </row>
    <row r="5" spans="1:6" ht="24" customHeight="1" x14ac:dyDescent="0.25">
      <c r="A5" s="179"/>
      <c r="B5" s="179"/>
      <c r="C5" s="179"/>
      <c r="D5" s="179"/>
      <c r="E5" s="180"/>
      <c r="F5" s="180"/>
    </row>
    <row r="6" spans="1:6" s="76" customFormat="1" ht="45" x14ac:dyDescent="0.25">
      <c r="A6" s="75" t="s">
        <v>34</v>
      </c>
      <c r="B6" s="74" t="s">
        <v>173</v>
      </c>
      <c r="C6" s="74" t="s">
        <v>174</v>
      </c>
      <c r="D6" s="74" t="s">
        <v>175</v>
      </c>
      <c r="E6" s="74" t="s">
        <v>68</v>
      </c>
      <c r="F6" s="74" t="s">
        <v>68</v>
      </c>
    </row>
    <row r="7" spans="1:6" s="79" customFormat="1" ht="11.25" x14ac:dyDescent="0.2">
      <c r="A7" s="77">
        <v>1</v>
      </c>
      <c r="B7" s="78">
        <v>2</v>
      </c>
      <c r="C7" s="78">
        <v>3</v>
      </c>
      <c r="D7" s="78">
        <v>4</v>
      </c>
      <c r="E7" s="78" t="s">
        <v>92</v>
      </c>
      <c r="F7" s="78" t="s">
        <v>91</v>
      </c>
    </row>
    <row r="8" spans="1:6" s="87" customFormat="1" ht="15" x14ac:dyDescent="0.25">
      <c r="A8" s="133" t="s">
        <v>111</v>
      </c>
      <c r="B8" s="134">
        <f>SUM(B9,B11)</f>
        <v>1240633</v>
      </c>
      <c r="C8" s="134">
        <f>SUM(C9,C11)</f>
        <v>4771061</v>
      </c>
      <c r="D8" s="134">
        <f>SUM(D9,D11)</f>
        <v>1315940</v>
      </c>
      <c r="E8" s="135">
        <f>SUM(D8/B8*100)</f>
        <v>106.07004650045582</v>
      </c>
      <c r="F8" s="135">
        <f>SUM(D8/C8*100)</f>
        <v>27.581705620615626</v>
      </c>
    </row>
    <row r="9" spans="1:6" s="87" customFormat="1" ht="15" x14ac:dyDescent="0.25">
      <c r="A9" s="131" t="s">
        <v>180</v>
      </c>
      <c r="B9" s="132">
        <f>SUM(B10)</f>
        <v>66669</v>
      </c>
      <c r="C9" s="132">
        <f>SUM(C10)</f>
        <v>0</v>
      </c>
      <c r="D9" s="132">
        <f>SUM(D10)</f>
        <v>0</v>
      </c>
      <c r="E9" s="105">
        <f t="shared" ref="E9:E12" si="0">SUM(D9/B9*100)</f>
        <v>0</v>
      </c>
      <c r="F9" s="105">
        <v>0</v>
      </c>
    </row>
    <row r="10" spans="1:6" s="87" customFormat="1" ht="30" x14ac:dyDescent="0.25">
      <c r="A10" s="103" t="s">
        <v>181</v>
      </c>
      <c r="B10" s="104">
        <v>66669</v>
      </c>
      <c r="C10" s="104">
        <v>0</v>
      </c>
      <c r="D10" s="104">
        <v>0</v>
      </c>
      <c r="E10" s="105">
        <f t="shared" si="0"/>
        <v>0</v>
      </c>
      <c r="F10" s="105">
        <v>0</v>
      </c>
    </row>
    <row r="11" spans="1:6" s="76" customFormat="1" ht="17.25" customHeight="1" x14ac:dyDescent="0.25">
      <c r="A11" s="129" t="s">
        <v>103</v>
      </c>
      <c r="B11" s="130">
        <f>SUM(B12)</f>
        <v>1173964</v>
      </c>
      <c r="C11" s="130">
        <f>SUM(C12)</f>
        <v>4771061</v>
      </c>
      <c r="D11" s="130">
        <f>SUM(D12)</f>
        <v>1315940</v>
      </c>
      <c r="E11" s="105">
        <f t="shared" si="0"/>
        <v>112.09372689452147</v>
      </c>
      <c r="F11" s="105">
        <f t="shared" ref="F11:F12" si="1">SUM(D11/C11*100)</f>
        <v>27.581705620615626</v>
      </c>
    </row>
    <row r="12" spans="1:6" s="76" customFormat="1" ht="15" x14ac:dyDescent="0.25">
      <c r="A12" s="80" t="s">
        <v>182</v>
      </c>
      <c r="B12" s="106">
        <v>1173964</v>
      </c>
      <c r="C12" s="127">
        <v>4771061</v>
      </c>
      <c r="D12" s="128">
        <v>1315940</v>
      </c>
      <c r="E12" s="105">
        <f t="shared" si="0"/>
        <v>112.09372689452147</v>
      </c>
      <c r="F12" s="105">
        <f t="shared" si="1"/>
        <v>27.581705620615626</v>
      </c>
    </row>
  </sheetData>
  <mergeCells count="3">
    <mergeCell ref="A1:F1"/>
    <mergeCell ref="A4:F4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E8:F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SAŽETAK </vt:lpstr>
      <vt:lpstr>RAČUN PRIHODA I RASHODA</vt:lpstr>
      <vt:lpstr>Rashodi prema izvorima fin.</vt:lpstr>
      <vt:lpstr>Rashodi -funkcijska</vt:lpstr>
      <vt:lpstr>'RAČUN PRIHODA I RASHODA'!Print_Area</vt:lpstr>
      <vt:lpstr>'SAŽETAK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Željka Rebić</cp:lastModifiedBy>
  <cp:lastPrinted>2023-06-21T08:44:16Z</cp:lastPrinted>
  <dcterms:created xsi:type="dcterms:W3CDTF">2022-08-26T07:26:16Z</dcterms:created>
  <dcterms:modified xsi:type="dcterms:W3CDTF">2023-07-27T11:12:44Z</dcterms:modified>
</cp:coreProperties>
</file>